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V:\ProcurementServices\PSTm01(Reitzel)\Fuels\05600-23215 Gasoline,E85\FPR\01PreProcurement\03_RfpIfbDev\"/>
    </mc:Choice>
  </mc:AlternateContent>
  <xr:revisionPtr revIDLastSave="0" documentId="13_ncr:1_{CEFA7358-4B53-40EC-8202-3459AB6311BA}" xr6:coauthVersionLast="44" xr6:coauthVersionMax="44" xr10:uidLastSave="{00000000-0000-0000-0000-000000000000}"/>
  <bookViews>
    <workbookView xWindow="17172" yWindow="-108" windowWidth="17496" windowHeight="10416" tabRatio="760" xr2:uid="{00000000-000D-0000-FFFF-FFFF00000000}"/>
  </bookViews>
  <sheets>
    <sheet name="Instructions" sheetId="7" r:id="rId1"/>
    <sheet name="OPIS Posting Location Pricing" sheetId="6" r:id="rId2"/>
    <sheet name="Bid Pricing" sheetId="3" r:id="rId3"/>
    <sheet name="Grand Total Bid Per County" sheetId="5" r:id="rId4"/>
  </sheets>
  <definedNames>
    <definedName name="_xlnm._FilterDatabase" localSheetId="2" hidden="1">'Bid Pricing'!$A$7:$G$17</definedName>
    <definedName name="_xlnm.Print_Titles" localSheetId="3">'Grand Total Bid Per County'!$1:$5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7" i="3" l="1"/>
  <c r="F16" i="3"/>
  <c r="F15" i="3"/>
  <c r="C10" i="5" s="1"/>
  <c r="F12" i="3"/>
  <c r="F14" i="3"/>
  <c r="F13" i="3"/>
  <c r="C9" i="5" s="1"/>
  <c r="F11" i="3"/>
  <c r="C8" i="5" s="1"/>
  <c r="A11" i="3"/>
  <c r="C3" i="5" l="1"/>
  <c r="E14" i="6" l="1"/>
  <c r="F9" i="3" l="1"/>
  <c r="F10" i="3"/>
  <c r="C7" i="5" l="1"/>
  <c r="A1" i="3"/>
  <c r="D2" i="3"/>
  <c r="A1" i="5"/>
  <c r="A2" i="5"/>
  <c r="D18" i="3" l="1"/>
  <c r="A5" i="3" l="1"/>
  <c r="F7" i="3" l="1"/>
  <c r="E15" i="6" l="1"/>
  <c r="F8" i="3" l="1"/>
  <c r="C6" i="5" s="1"/>
  <c r="E13" i="6" l="1"/>
  <c r="E12" i="6"/>
  <c r="E11" i="6"/>
  <c r="E17" i="6"/>
  <c r="E16" i="6"/>
  <c r="D7" i="5" l="1"/>
  <c r="D8" i="5" l="1"/>
  <c r="D9" i="5"/>
  <c r="D6" i="5" l="1"/>
  <c r="A10" i="3" l="1"/>
  <c r="A12" i="3" s="1"/>
  <c r="A13" i="3" s="1"/>
  <c r="A14" i="3" s="1"/>
  <c r="A15" i="3" s="1"/>
  <c r="A16" i="3" s="1"/>
  <c r="A17" i="3" s="1"/>
  <c r="A7" i="5" l="1"/>
  <c r="F19" i="3" l="1"/>
  <c r="B12" i="5" l="1"/>
  <c r="B11" i="5" s="1"/>
  <c r="D12" i="5"/>
  <c r="A9" i="5" l="1"/>
  <c r="A10" i="5" l="1"/>
</calcChain>
</file>

<file path=xl/sharedStrings.xml><?xml version="1.0" encoding="utf-8"?>
<sst xmlns="http://schemas.openxmlformats.org/spreadsheetml/2006/main" count="105" uniqueCount="84">
  <si>
    <t>County</t>
  </si>
  <si>
    <t>County Name</t>
  </si>
  <si>
    <t>Legal Business Name:</t>
  </si>
  <si>
    <t>Grand Total Bid Per County</t>
  </si>
  <si>
    <t>Fuel Grade</t>
  </si>
  <si>
    <t>Price Based on NY Harbor Barge / Linden Weekly Average</t>
  </si>
  <si>
    <t>Regular Unleaded</t>
  </si>
  <si>
    <t>Mid Unleaded</t>
  </si>
  <si>
    <t>Premium Unleaded</t>
  </si>
  <si>
    <t>Gas Mid Range</t>
  </si>
  <si>
    <t>Flex Fuel (E-85)</t>
  </si>
  <si>
    <t>Gas Premium</t>
  </si>
  <si>
    <t>Gas Regular</t>
  </si>
  <si>
    <t>Bronx</t>
  </si>
  <si>
    <t>OPRG(E) Gas Regular</t>
  </si>
  <si>
    <t>OPRG(E) Gas Mid Range</t>
  </si>
  <si>
    <t>Kings</t>
  </si>
  <si>
    <t>OPRG(E) Gas Premium</t>
  </si>
  <si>
    <t>New York</t>
  </si>
  <si>
    <t>Queens</t>
  </si>
  <si>
    <t>Westchester</t>
  </si>
  <si>
    <t xml:space="preserve">OPRG(E) Gas Premium </t>
  </si>
  <si>
    <t>RBOB</t>
  </si>
  <si>
    <t>Pre RBOB</t>
  </si>
  <si>
    <t>Ethanol</t>
  </si>
  <si>
    <t>TAB 1</t>
  </si>
  <si>
    <t>Price Page Sheet Tab</t>
  </si>
  <si>
    <t>Commodity Pricing Acknowledgment:</t>
  </si>
  <si>
    <t>1.</t>
  </si>
  <si>
    <t>2.</t>
  </si>
  <si>
    <t>3.</t>
  </si>
  <si>
    <t>4.</t>
  </si>
  <si>
    <t>6.</t>
  </si>
  <si>
    <t>8.</t>
  </si>
  <si>
    <t>7.</t>
  </si>
  <si>
    <t>9.</t>
  </si>
  <si>
    <t>10.</t>
  </si>
  <si>
    <t>After acknowledging this is not a mark-up price, the items in the Bid Pricing Tab will be revealed.</t>
  </si>
  <si>
    <t>Items</t>
  </si>
  <si>
    <t>Item</t>
  </si>
  <si>
    <t>Bid Price Per Gallon (column E) is the price of the fuel with all additional costs (mark-up).</t>
  </si>
  <si>
    <t>When all required items in a county have a bid price in column E, corresponding cells in column F will change to green.</t>
  </si>
  <si>
    <t>Volume discounts in column G allow for a Bidder to provide a reduction in price when deliveries are made according to Section 4.6 - Volume Discount in the Solicitation.</t>
  </si>
  <si>
    <t>11.</t>
  </si>
  <si>
    <t>OPIS Posting Location Pricing Tab lists the referenced pricing that a Bidder will base a bid price on.</t>
  </si>
  <si>
    <t>Table 1</t>
  </si>
  <si>
    <t>Table 2</t>
  </si>
  <si>
    <t>Table 1 provides all the referenced published pricing from the date listed.</t>
  </si>
  <si>
    <t>Table 2 provides the base prices listed/calculated from the values in Table 1.</t>
  </si>
  <si>
    <t>OPRG (E) Gas Regular is calculated by taking 90% of RBOB value and adding it to 10% ethanol value.</t>
  </si>
  <si>
    <t>OPRG (E) Gas Premium is calculated by taking 90% of Pre RBOB value and adding it to 10% ethanol value.</t>
  </si>
  <si>
    <t>Flex Fuel (E-85) is calculated by taking 85% of the ethanol value and adding it to 15% of the Gas Regular value.</t>
  </si>
  <si>
    <t>Enter Vendor Name in cell E3 (yellow) on Bid Pricing Tab</t>
  </si>
  <si>
    <t>In the drop down in cell E4 (red) on Bid Pricing Tab, select Bidder's acknowledgment of commodity priced bidding.</t>
  </si>
  <si>
    <t>Volume Discounts Offered for Orders Greater Than or Equal to 5,500 gallons ($x.xxxx off per gallon)</t>
  </si>
  <si>
    <t>Any "Error" in column C indicates a Bidder did NOT enter a bid price for all required items within a county.</t>
  </si>
  <si>
    <t>OPRG (E) Gas Mid Range is calculated by taking 90% of the average of RBOB and Pre RBOB and adding it to 10% ethanol value.</t>
  </si>
  <si>
    <t>12.</t>
  </si>
  <si>
    <t>Bid Price Per Gallon (column E) will only accept up to four (4) decimal places as a proper bid price.  Any additional decimal places will be denied.</t>
  </si>
  <si>
    <t>Enter Vendor Name</t>
  </si>
  <si>
    <t>Estimated Annual Volume in Gallons</t>
  </si>
  <si>
    <t>The Volume Discount is not used in evaluating a bid, but may be used to break a tie bid.</t>
  </si>
  <si>
    <t>The cell for that county in the Grand Total Bid Per County will change to red and indicate "Error."</t>
  </si>
  <si>
    <r>
      <t xml:space="preserve">Bid Price Per Gallon
</t>
    </r>
    <r>
      <rPr>
        <b/>
        <sz val="11"/>
        <color theme="1"/>
        <rFont val="Times New Roman"/>
        <family val="1"/>
      </rPr>
      <t>($ / gallon ) F.O.B. Agency Tanks
Do NOT enter only mark-up</t>
    </r>
  </si>
  <si>
    <t>Total Estimated Gallons for all lots:</t>
  </si>
  <si>
    <t>IFB 23215</t>
  </si>
  <si>
    <t>Attachment 1</t>
  </si>
  <si>
    <t>Invitation for Bids #23215</t>
  </si>
  <si>
    <t>Item 1</t>
  </si>
  <si>
    <r>
      <rPr>
        <b/>
        <u/>
        <sz val="12"/>
        <color theme="1"/>
        <rFont val="Times New Roman"/>
        <family val="1"/>
      </rPr>
      <t>Fuel Type</t>
    </r>
    <r>
      <rPr>
        <b/>
        <sz val="12"/>
        <color theme="1"/>
        <rFont val="Times New Roman"/>
        <family val="1"/>
      </rPr>
      <t xml:space="preserve">
</t>
    </r>
  </si>
  <si>
    <t>Gasoline Group 05600</t>
  </si>
  <si>
    <t>Group 05600 - Gasoline</t>
  </si>
  <si>
    <t>Published Prices for NY Harbor Barge &amp; Linden Weekly Average for 10/5/2020</t>
  </si>
  <si>
    <r>
      <t xml:space="preserve">For information regarding OPIS Post Locations and price revisions, please refer to IFB </t>
    </r>
    <r>
      <rPr>
        <sz val="11"/>
        <color theme="1"/>
        <rFont val="Arial"/>
        <family val="2"/>
      </rPr>
      <t xml:space="preserve">§ </t>
    </r>
    <r>
      <rPr>
        <sz val="11"/>
        <color theme="1"/>
        <rFont val="Calibri"/>
        <family val="2"/>
        <scheme val="minor"/>
      </rPr>
      <t xml:space="preserve">6.5 OPIS Posting Location Pricing and </t>
    </r>
    <r>
      <rPr>
        <sz val="11"/>
        <color theme="1"/>
        <rFont val="Arial"/>
        <family val="2"/>
      </rPr>
      <t>§</t>
    </r>
    <r>
      <rPr>
        <sz val="11"/>
        <color theme="1"/>
        <rFont val="Calibri"/>
        <family val="2"/>
        <scheme val="minor"/>
      </rPr>
      <t xml:space="preserve"> 6.4 Price Revisions.  
The pricing based on the weekly average published prices on October 5, 2020 Vol. 41 No. 40 for N.Y. Harbor Barge and Linden are shown in the table below, by fuel grade: </t>
    </r>
  </si>
  <si>
    <t>All items within a county must have a bid price for a bid to be responsive in that county.</t>
  </si>
  <si>
    <t>If all items within a county do NOT have a bid price, column F will highlight red and indicate all item numbers that require a bid price.</t>
  </si>
  <si>
    <t>Example 1: Cell F8 for Bronx will change to green when a bid price is entered into cell E8.</t>
  </si>
  <si>
    <t>Example 2: Cells F13, F14 and F15 for Queens will change to green when bid prices are entered into all 3 cells E13, E14 and E15.</t>
  </si>
  <si>
    <t>All blank cells in column G will be considered as $0.0000.</t>
  </si>
  <si>
    <r>
      <t xml:space="preserve">Grand Total Bid Per County Tab </t>
    </r>
    <r>
      <rPr>
        <b/>
        <u/>
        <sz val="11"/>
        <color theme="1"/>
        <rFont val="Calibri"/>
        <family val="2"/>
        <scheme val="minor"/>
      </rPr>
      <t>(No required input)</t>
    </r>
    <r>
      <rPr>
        <sz val="11"/>
        <color theme="1"/>
        <rFont val="Calibri"/>
        <family val="2"/>
        <scheme val="minor"/>
      </rPr>
      <t xml:space="preserve"> will sum all required items within a county and is used to evaluate a Bidder's bid price for each county bid.</t>
    </r>
  </si>
  <si>
    <t>Bidder Input Check</t>
  </si>
  <si>
    <r>
      <t xml:space="preserve">If the Bidder's name in cell C2 is shaded </t>
    </r>
    <r>
      <rPr>
        <b/>
        <sz val="11"/>
        <color rgb="FFFF0000"/>
        <rFont val="Calibri"/>
        <family val="2"/>
        <scheme val="minor"/>
      </rPr>
      <t>red,</t>
    </r>
    <r>
      <rPr>
        <sz val="11"/>
        <color theme="1"/>
        <rFont val="Calibri"/>
        <family val="2"/>
        <scheme val="minor"/>
      </rPr>
      <t xml:space="preserve"> then at least one county has an error.</t>
    </r>
  </si>
  <si>
    <r>
      <t xml:space="preserve">The Bidder's name in cell C2 will be shaded </t>
    </r>
    <r>
      <rPr>
        <b/>
        <sz val="11"/>
        <color rgb="FF92D050"/>
        <rFont val="Calibri"/>
        <family val="2"/>
        <scheme val="minor"/>
      </rPr>
      <t>green</t>
    </r>
    <r>
      <rPr>
        <sz val="11"/>
        <color theme="1"/>
        <rFont val="Calibri"/>
        <family val="2"/>
        <scheme val="minor"/>
      </rPr>
      <t xml:space="preserve"> when all counties have the required bid prices.</t>
    </r>
  </si>
  <si>
    <t>Item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</si>
</sst>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 #,##0_);_(* \(#,##0\);_(* &quot;-&quot;??_);_(@_)"/>
    <numFmt numFmtId="165" formatCode="0.0000"/>
    <numFmt numFmtId="166" formatCode="_(&quot;$&quot;* #,##0.0000_);_(&quot;$&quot;* \(#,##0.0000\);_(&quot;$&quot;* &quot;-&quot;????_);_(@_)"/>
    <numFmt numFmtId="167" formatCode="&quot;$&quot;#,##0.00"/>
    <numFmt numFmtId="168" formatCode="&quot;$&quot;#,##0.0000_);[Red]\(&quot;$&quot;#,##0.0000\)"/>
  </numFmts>
  <fonts count="25" x14ac:knownFonts="1">
    <font>
      <sz val="11"/>
      <color theme="1"/>
      <name val="Calibri"/>
      <family val="2"/>
      <scheme val="minor"/>
    </font>
    <font>
      <sz val="11"/>
      <color theme="1"/>
      <name val="Calibri"/>
      <family val="2"/>
      <scheme val="minor"/>
    </font>
    <font>
      <b/>
      <sz val="12"/>
      <color theme="1"/>
      <name val="Times New Roman"/>
      <family val="1"/>
    </font>
    <font>
      <b/>
      <sz val="11"/>
      <color theme="1"/>
      <name val="Times New Roman"/>
      <family val="1"/>
    </font>
    <font>
      <b/>
      <sz val="12"/>
      <color theme="1"/>
      <name val="Calibri"/>
      <family val="2"/>
      <scheme val="minor"/>
    </font>
    <font>
      <sz val="12"/>
      <color theme="1"/>
      <name val="Times New Roman"/>
      <family val="1"/>
    </font>
    <font>
      <b/>
      <sz val="12"/>
      <name val="Times New Roman"/>
      <family val="1"/>
    </font>
    <font>
      <b/>
      <sz val="12"/>
      <color indexed="8"/>
      <name val="Times New Roman"/>
      <family val="1"/>
    </font>
    <font>
      <sz val="12"/>
      <color theme="1"/>
      <name val="Calibri"/>
      <family val="2"/>
      <scheme val="minor"/>
    </font>
    <font>
      <sz val="11"/>
      <color theme="1"/>
      <name val="Arial"/>
      <family val="2"/>
    </font>
    <font>
      <b/>
      <sz val="10"/>
      <color rgb="FF000000"/>
      <name val="Arial"/>
      <family val="2"/>
    </font>
    <font>
      <sz val="10"/>
      <color rgb="FF000000"/>
      <name val="Arial"/>
      <family val="2"/>
    </font>
    <font>
      <sz val="11"/>
      <color rgb="FF000000"/>
      <name val="Arial"/>
      <family val="2"/>
    </font>
    <font>
      <sz val="11"/>
      <color theme="0"/>
      <name val="Calibri"/>
      <family val="2"/>
      <scheme val="minor"/>
    </font>
    <font>
      <sz val="12"/>
      <color theme="0"/>
      <name val="Times New Roman"/>
      <family val="1"/>
    </font>
    <font>
      <sz val="11"/>
      <color rgb="FFFF0000"/>
      <name val="Calibri"/>
      <family val="2"/>
      <scheme val="minor"/>
    </font>
    <font>
      <b/>
      <sz val="11"/>
      <color theme="1"/>
      <name val="Calibri"/>
      <family val="2"/>
      <scheme val="minor"/>
    </font>
    <font>
      <b/>
      <u/>
      <sz val="12"/>
      <color theme="1"/>
      <name val="Times New Roman"/>
      <family val="1"/>
    </font>
    <font>
      <sz val="12"/>
      <color theme="0"/>
      <name val="Calibri"/>
      <family val="2"/>
      <scheme val="minor"/>
    </font>
    <font>
      <b/>
      <sz val="10"/>
      <color theme="1"/>
      <name val="Arial Black"/>
      <family val="2"/>
    </font>
    <font>
      <sz val="10"/>
      <color theme="1"/>
      <name val="Arial Black"/>
      <family val="2"/>
    </font>
    <font>
      <b/>
      <u/>
      <sz val="11"/>
      <color theme="1"/>
      <name val="Calibri"/>
      <family val="2"/>
      <scheme val="minor"/>
    </font>
    <font>
      <b/>
      <u/>
      <sz val="11"/>
      <color rgb="FF00B0F0"/>
      <name val="Calibri"/>
      <family val="2"/>
      <scheme val="minor"/>
    </font>
    <font>
      <b/>
      <sz val="11"/>
      <color rgb="FFFF0000"/>
      <name val="Calibri"/>
      <family val="2"/>
      <scheme val="minor"/>
    </font>
    <font>
      <b/>
      <sz val="11"/>
      <color rgb="FF92D050"/>
      <name val="Calibri"/>
      <family val="2"/>
      <scheme val="minor"/>
    </font>
  </fonts>
  <fills count="7">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FFFF99"/>
        <bgColor indexed="64"/>
      </patternFill>
    </fill>
    <fill>
      <patternFill patternType="solid">
        <fgColor theme="0" tint="-0.14999847407452621"/>
        <bgColor indexed="64"/>
      </patternFill>
    </fill>
  </fills>
  <borders count="28">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indexed="64"/>
      </left>
      <right style="medium">
        <color indexed="64"/>
      </right>
      <top style="thin">
        <color indexed="64"/>
      </top>
      <bottom style="thin">
        <color indexed="64"/>
      </bottom>
      <diagonal/>
    </border>
    <border>
      <left/>
      <right style="medium">
        <color auto="1"/>
      </right>
      <top style="thin">
        <color indexed="64"/>
      </top>
      <bottom style="thin">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auto="1"/>
      </right>
      <top/>
      <bottom/>
      <diagonal/>
    </border>
    <border>
      <left style="thin">
        <color auto="1"/>
      </left>
      <right style="thin">
        <color auto="1"/>
      </right>
      <top/>
      <bottom style="thin">
        <color auto="1"/>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98">
    <xf numFmtId="0" fontId="0" fillId="0" borderId="0" xfId="0"/>
    <xf numFmtId="0" fontId="0" fillId="0" borderId="0" xfId="0" applyAlignment="1">
      <alignment horizontal="center"/>
    </xf>
    <xf numFmtId="167" fontId="0" fillId="0" borderId="0" xfId="0" applyNumberFormat="1"/>
    <xf numFmtId="164" fontId="2" fillId="0" borderId="0" xfId="1" applyNumberFormat="1" applyFont="1" applyAlignment="1">
      <alignment horizontal="left"/>
    </xf>
    <xf numFmtId="0" fontId="0" fillId="0" borderId="0" xfId="0" applyNumberFormat="1"/>
    <xf numFmtId="0" fontId="8" fillId="0" borderId="0" xfId="0" applyFont="1"/>
    <xf numFmtId="0" fontId="0" fillId="0" borderId="0" xfId="0" applyAlignment="1" applyProtection="1">
      <alignment horizontal="left" vertical="top" wrapText="1"/>
      <protection hidden="1"/>
    </xf>
    <xf numFmtId="0" fontId="11" fillId="0" borderId="11" xfId="0" applyFont="1" applyBorder="1" applyAlignment="1">
      <alignment vertical="center" wrapText="1"/>
    </xf>
    <xf numFmtId="0" fontId="11" fillId="4" borderId="13" xfId="0" applyFont="1" applyFill="1" applyBorder="1" applyAlignment="1">
      <alignment vertical="center" wrapText="1"/>
    </xf>
    <xf numFmtId="0" fontId="11" fillId="0" borderId="15" xfId="0" applyFont="1" applyBorder="1" applyAlignment="1">
      <alignment vertical="center" wrapText="1"/>
    </xf>
    <xf numFmtId="0" fontId="6" fillId="0" borderId="5" xfId="0" applyFont="1" applyFill="1" applyBorder="1" applyAlignment="1" applyProtection="1">
      <alignment horizontal="center" vertical="center" wrapText="1"/>
    </xf>
    <xf numFmtId="167" fontId="13" fillId="0" borderId="0" xfId="0" applyNumberFormat="1" applyFont="1"/>
    <xf numFmtId="0" fontId="2" fillId="0" borderId="0" xfId="0" applyFont="1" applyBorder="1" applyAlignment="1" applyProtection="1">
      <alignment horizontal="center"/>
    </xf>
    <xf numFmtId="0" fontId="5" fillId="0" borderId="0" xfId="0" applyFont="1" applyFill="1" applyAlignment="1" applyProtection="1">
      <alignment horizontal="center"/>
    </xf>
    <xf numFmtId="0" fontId="5" fillId="0" borderId="0" xfId="0" applyFont="1" applyProtection="1"/>
    <xf numFmtId="0" fontId="5" fillId="0" borderId="0" xfId="0" applyFont="1" applyAlignment="1" applyProtection="1">
      <alignment horizontal="center"/>
    </xf>
    <xf numFmtId="165" fontId="5" fillId="0" borderId="0" xfId="0" applyNumberFormat="1" applyFont="1" applyAlignment="1" applyProtection="1">
      <alignment horizontal="center"/>
    </xf>
    <xf numFmtId="0" fontId="2" fillId="0" borderId="4"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wrapText="1"/>
    </xf>
    <xf numFmtId="165" fontId="2" fillId="0" borderId="5" xfId="0" applyNumberFormat="1" applyFont="1" applyFill="1" applyBorder="1" applyAlignment="1" applyProtection="1">
      <alignment horizontal="center" vertical="center" wrapText="1"/>
    </xf>
    <xf numFmtId="165" fontId="2" fillId="0" borderId="7" xfId="0" applyNumberFormat="1" applyFont="1" applyFill="1" applyBorder="1" applyAlignment="1" applyProtection="1">
      <alignment horizontal="center" vertical="center" wrapText="1"/>
    </xf>
    <xf numFmtId="165" fontId="2" fillId="0" borderId="8"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xf>
    <xf numFmtId="44" fontId="2" fillId="2" borderId="10" xfId="0" applyNumberFormat="1" applyFont="1" applyFill="1" applyBorder="1" applyAlignment="1" applyProtection="1">
      <alignment horizontal="center"/>
    </xf>
    <xf numFmtId="0" fontId="2" fillId="0" borderId="6" xfId="0" applyFont="1" applyBorder="1" applyAlignment="1" applyProtection="1">
      <alignment horizontal="center"/>
    </xf>
    <xf numFmtId="0" fontId="5" fillId="0" borderId="6" xfId="0" applyFont="1" applyBorder="1" applyProtection="1"/>
    <xf numFmtId="164" fontId="5" fillId="0" borderId="6" xfId="1" applyNumberFormat="1" applyFont="1" applyBorder="1" applyAlignment="1" applyProtection="1">
      <alignment horizontal="center"/>
    </xf>
    <xf numFmtId="44" fontId="6" fillId="2" borderId="10" xfId="0" applyNumberFormat="1" applyFont="1" applyFill="1" applyBorder="1" applyAlignment="1" applyProtection="1">
      <alignment horizontal="center"/>
    </xf>
    <xf numFmtId="164" fontId="5" fillId="0" borderId="0" xfId="1" applyNumberFormat="1" applyFont="1" applyAlignment="1" applyProtection="1">
      <alignment horizontal="center"/>
    </xf>
    <xf numFmtId="44" fontId="14" fillId="0" borderId="0" xfId="2" applyFont="1" applyAlignment="1" applyProtection="1">
      <alignment horizontal="center"/>
    </xf>
    <xf numFmtId="166" fontId="7" fillId="3" borderId="9" xfId="0" applyNumberFormat="1" applyFont="1" applyFill="1" applyBorder="1" applyAlignment="1" applyProtection="1">
      <alignment horizontal="center"/>
      <protection locked="0"/>
    </xf>
    <xf numFmtId="168" fontId="12" fillId="0" borderId="16" xfId="0" applyNumberFormat="1" applyFont="1" applyBorder="1" applyAlignment="1">
      <alignment horizontal="center" vertical="center" wrapText="1"/>
    </xf>
    <xf numFmtId="168" fontId="12" fillId="0" borderId="12" xfId="0" applyNumberFormat="1" applyFont="1" applyBorder="1" applyAlignment="1">
      <alignment horizontal="center" vertical="center" wrapText="1"/>
    </xf>
    <xf numFmtId="168" fontId="12" fillId="0" borderId="14" xfId="0" applyNumberFormat="1" applyFont="1" applyBorder="1" applyAlignment="1">
      <alignment horizontal="center" vertical="center" wrapText="1"/>
    </xf>
    <xf numFmtId="0" fontId="10" fillId="0" borderId="18" xfId="0" applyFont="1" applyBorder="1" applyAlignment="1">
      <alignment horizontal="center" vertical="center" wrapText="1"/>
    </xf>
    <xf numFmtId="0" fontId="10" fillId="0" borderId="17" xfId="0" applyFont="1" applyBorder="1" applyAlignment="1">
      <alignment horizontal="center" vertical="center"/>
    </xf>
    <xf numFmtId="0" fontId="15" fillId="0" borderId="0" xfId="0" applyFont="1"/>
    <xf numFmtId="0" fontId="9" fillId="0" borderId="0" xfId="0" applyFont="1" applyAlignment="1">
      <alignment horizontal="center"/>
    </xf>
    <xf numFmtId="0" fontId="2" fillId="0" borderId="0" xfId="0" applyFont="1" applyBorder="1" applyAlignment="1" applyProtection="1">
      <alignment horizontal="right"/>
    </xf>
    <xf numFmtId="49" fontId="0" fillId="0" borderId="0" xfId="0" applyNumberFormat="1" applyAlignment="1">
      <alignment horizontal="center"/>
    </xf>
    <xf numFmtId="0" fontId="13" fillId="0" borderId="0" xfId="0" applyFont="1"/>
    <xf numFmtId="0" fontId="13" fillId="0" borderId="0" xfId="0" applyFont="1" applyAlignment="1">
      <alignment horizontal="center"/>
    </xf>
    <xf numFmtId="0" fontId="13" fillId="0" borderId="0" xfId="0" applyFont="1" applyBorder="1" applyAlignment="1">
      <alignment horizontal="left"/>
    </xf>
    <xf numFmtId="0" fontId="0" fillId="0" borderId="0" xfId="0" applyAlignment="1">
      <alignment horizontal="left"/>
    </xf>
    <xf numFmtId="0" fontId="0" fillId="0" borderId="0" xfId="0" applyAlignment="1"/>
    <xf numFmtId="49" fontId="0" fillId="0" borderId="0" xfId="0" applyNumberFormat="1"/>
    <xf numFmtId="0" fontId="8" fillId="0" borderId="0" xfId="0" applyFont="1" applyAlignment="1" applyProtection="1"/>
    <xf numFmtId="164" fontId="2" fillId="0" borderId="0" xfId="1" applyNumberFormat="1" applyFont="1" applyAlignment="1" applyProtection="1">
      <alignment horizontal="right"/>
    </xf>
    <xf numFmtId="0" fontId="2" fillId="6" borderId="1" xfId="0" applyFont="1" applyFill="1" applyBorder="1" applyAlignment="1" applyProtection="1">
      <alignment horizontal="center" vertical="center" wrapText="1"/>
    </xf>
    <xf numFmtId="164" fontId="2" fillId="6" borderId="2" xfId="1" applyNumberFormat="1" applyFont="1" applyFill="1" applyBorder="1" applyAlignment="1" applyProtection="1">
      <alignment horizontal="center" vertical="center"/>
    </xf>
    <xf numFmtId="168" fontId="0" fillId="0" borderId="0" xfId="0" applyNumberFormat="1"/>
    <xf numFmtId="167" fontId="20" fillId="0" borderId="0" xfId="0" applyNumberFormat="1" applyFont="1"/>
    <xf numFmtId="164" fontId="19" fillId="0" borderId="0" xfId="1" applyNumberFormat="1" applyFont="1" applyAlignment="1">
      <alignment horizontal="left"/>
    </xf>
    <xf numFmtId="0" fontId="20" fillId="0" borderId="0" xfId="0" applyFont="1"/>
    <xf numFmtId="0" fontId="19" fillId="0" borderId="3" xfId="0" applyFont="1" applyBorder="1" applyAlignment="1">
      <alignment vertical="center"/>
    </xf>
    <xf numFmtId="0" fontId="19" fillId="3" borderId="3" xfId="0" applyFont="1" applyFill="1" applyBorder="1" applyAlignment="1">
      <alignment horizontal="center" vertical="center" wrapText="1"/>
    </xf>
    <xf numFmtId="0" fontId="19" fillId="0" borderId="3" xfId="0" applyFont="1" applyBorder="1" applyAlignment="1">
      <alignment horizontal="center"/>
    </xf>
    <xf numFmtId="167" fontId="19" fillId="0" borderId="3" xfId="0" applyNumberFormat="1" applyFont="1" applyBorder="1" applyAlignment="1">
      <alignment horizontal="center" wrapText="1"/>
    </xf>
    <xf numFmtId="0" fontId="19" fillId="0" borderId="11" xfId="0" applyFont="1" applyFill="1" applyBorder="1"/>
    <xf numFmtId="0" fontId="19" fillId="0" borderId="6" xfId="0" applyFont="1" applyFill="1" applyBorder="1"/>
    <xf numFmtId="167" fontId="19" fillId="0" borderId="6" xfId="0" applyNumberFormat="1" applyFont="1" applyBorder="1" applyAlignment="1">
      <alignment horizontal="center"/>
    </xf>
    <xf numFmtId="167" fontId="19" fillId="0" borderId="27" xfId="0" applyNumberFormat="1" applyFont="1" applyBorder="1" applyAlignment="1">
      <alignment horizontal="center"/>
    </xf>
    <xf numFmtId="0" fontId="0" fillId="0" borderId="0" xfId="0" applyFill="1" applyAlignment="1"/>
    <xf numFmtId="0" fontId="0" fillId="0" borderId="0" xfId="0" applyFill="1"/>
    <xf numFmtId="49" fontId="22" fillId="0" borderId="0" xfId="0" applyNumberFormat="1" applyFont="1" applyAlignment="1">
      <alignment horizontal="left"/>
    </xf>
    <xf numFmtId="0" fontId="22" fillId="0" borderId="0" xfId="0" applyFont="1"/>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1" xfId="0" applyFont="1" applyBorder="1" applyAlignment="1">
      <alignment horizontal="center"/>
    </xf>
    <xf numFmtId="0" fontId="9" fillId="0" borderId="25" xfId="0" applyFont="1" applyBorder="1" applyAlignment="1">
      <alignment horizontal="center"/>
    </xf>
    <xf numFmtId="0" fontId="9" fillId="0" borderId="2" xfId="0" applyFont="1" applyBorder="1" applyAlignment="1">
      <alignment horizontal="center"/>
    </xf>
    <xf numFmtId="0" fontId="9" fillId="0" borderId="0" xfId="0" applyFont="1" applyAlignment="1">
      <alignment horizontal="center"/>
    </xf>
    <xf numFmtId="0" fontId="2" fillId="0" borderId="0" xfId="0" applyFont="1" applyAlignment="1" applyProtection="1">
      <alignment horizontal="left"/>
    </xf>
    <xf numFmtId="0" fontId="0" fillId="5" borderId="0" xfId="0" applyFill="1" applyAlignment="1" applyProtection="1">
      <alignment horizontal="left" vertical="top" wrapText="1"/>
      <protection hidden="1"/>
    </xf>
    <xf numFmtId="0" fontId="16" fillId="0" borderId="1" xfId="0" applyFont="1" applyBorder="1" applyAlignment="1">
      <alignment horizontal="center"/>
    </xf>
    <xf numFmtId="0" fontId="16" fillId="0" borderId="2" xfId="0" applyFont="1" applyBorder="1" applyAlignment="1">
      <alignment horizontal="center"/>
    </xf>
    <xf numFmtId="0" fontId="2" fillId="0" borderId="0" xfId="0" applyFont="1" applyAlignment="1" applyProtection="1">
      <alignment horizontal="center"/>
    </xf>
    <xf numFmtId="0" fontId="8" fillId="0" borderId="0" xfId="0" applyFont="1" applyAlignment="1" applyProtection="1">
      <alignment horizontal="center"/>
    </xf>
    <xf numFmtId="164" fontId="2" fillId="0" borderId="1" xfId="1" applyNumberFormat="1" applyFont="1" applyBorder="1" applyAlignment="1" applyProtection="1">
      <alignment horizontal="left"/>
    </xf>
    <xf numFmtId="164" fontId="2" fillId="0" borderId="2" xfId="1" applyNumberFormat="1" applyFont="1" applyBorder="1" applyAlignment="1" applyProtection="1">
      <alignment horizontal="left"/>
    </xf>
    <xf numFmtId="0" fontId="2" fillId="0" borderId="0" xfId="0" applyFont="1" applyBorder="1" applyAlignment="1" applyProtection="1">
      <alignment horizontal="right"/>
    </xf>
    <xf numFmtId="0" fontId="2" fillId="0" borderId="26" xfId="0" applyFont="1" applyBorder="1" applyAlignment="1" applyProtection="1">
      <alignment horizontal="right"/>
    </xf>
    <xf numFmtId="0" fontId="4" fillId="3" borderId="1" xfId="0" applyFont="1" applyFill="1" applyBorder="1" applyAlignment="1" applyProtection="1">
      <alignment horizontal="center"/>
      <protection locked="0"/>
    </xf>
    <xf numFmtId="0" fontId="4" fillId="3" borderId="25" xfId="0" applyFont="1" applyFill="1" applyBorder="1" applyAlignment="1" applyProtection="1">
      <alignment horizontal="center"/>
      <protection locked="0"/>
    </xf>
    <xf numFmtId="0" fontId="4" fillId="3" borderId="2" xfId="0" applyFont="1" applyFill="1" applyBorder="1" applyAlignment="1" applyProtection="1">
      <alignment horizontal="center"/>
      <protection locked="0"/>
    </xf>
    <xf numFmtId="0" fontId="4" fillId="3" borderId="19" xfId="0" applyFont="1" applyFill="1" applyBorder="1" applyAlignment="1" applyProtection="1">
      <alignment horizontal="center" wrapText="1"/>
      <protection locked="0"/>
    </xf>
    <xf numFmtId="0" fontId="4" fillId="3" borderId="20" xfId="0" applyFont="1" applyFill="1" applyBorder="1" applyAlignment="1" applyProtection="1">
      <alignment horizontal="center" wrapText="1"/>
      <protection locked="0"/>
    </xf>
    <xf numFmtId="0" fontId="4" fillId="3" borderId="21" xfId="0" applyFont="1" applyFill="1" applyBorder="1" applyAlignment="1" applyProtection="1">
      <alignment horizontal="center" wrapText="1"/>
      <protection locked="0"/>
    </xf>
    <xf numFmtId="0" fontId="4" fillId="3" borderId="22" xfId="0" applyFont="1" applyFill="1" applyBorder="1" applyAlignment="1" applyProtection="1">
      <alignment horizontal="center" wrapText="1"/>
      <protection locked="0"/>
    </xf>
    <xf numFmtId="0" fontId="4" fillId="3" borderId="23" xfId="0" applyFont="1" applyFill="1" applyBorder="1" applyAlignment="1" applyProtection="1">
      <alignment horizontal="center" wrapText="1"/>
      <protection locked="0"/>
    </xf>
    <xf numFmtId="0" fontId="4" fillId="3" borderId="24" xfId="0" applyFont="1" applyFill="1" applyBorder="1" applyAlignment="1" applyProtection="1">
      <alignment horizontal="center" wrapText="1"/>
      <protection locked="0"/>
    </xf>
    <xf numFmtId="0" fontId="18" fillId="0" borderId="23" xfId="0" applyFont="1" applyBorder="1" applyAlignment="1" applyProtection="1">
      <alignment horizontal="center"/>
    </xf>
    <xf numFmtId="0" fontId="19" fillId="0" borderId="0" xfId="0" applyFont="1" applyAlignment="1" applyProtection="1">
      <alignment horizontal="left"/>
    </xf>
    <xf numFmtId="0" fontId="20" fillId="0" borderId="0" xfId="0" applyFont="1" applyAlignment="1">
      <alignment horizontal="left"/>
    </xf>
  </cellXfs>
  <cellStyles count="3">
    <cellStyle name="Comma" xfId="1" builtinId="3"/>
    <cellStyle name="Currency" xfId="2" builtinId="4"/>
    <cellStyle name="Normal" xfId="0" builtinId="0"/>
  </cellStyles>
  <dxfs count="34">
    <dxf>
      <fill>
        <patternFill>
          <bgColor rgb="FF92D050"/>
        </patternFill>
      </fill>
    </dxf>
    <dxf>
      <fill>
        <patternFill>
          <bgColor theme="1"/>
        </patternFill>
      </fill>
    </dxf>
    <dxf>
      <fill>
        <patternFill>
          <bgColor theme="1"/>
        </patternFill>
      </fill>
    </dxf>
    <dxf>
      <fill>
        <patternFill>
          <bgColor theme="1"/>
        </patternFill>
      </fill>
    </dxf>
    <dxf>
      <font>
        <b/>
        <i val="0"/>
        <color theme="0"/>
      </font>
      <fill>
        <patternFill>
          <bgColor theme="1"/>
        </patternFill>
      </fill>
    </dxf>
    <dxf>
      <fill>
        <patternFill>
          <bgColor theme="1"/>
        </patternFill>
      </fill>
    </dxf>
    <dxf>
      <font>
        <b/>
        <i val="0"/>
        <color auto="1"/>
      </font>
      <fill>
        <patternFill>
          <bgColor rgb="FFFF0000"/>
        </patternFill>
      </fill>
    </dxf>
    <dxf>
      <font>
        <color theme="0"/>
      </font>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N33"/>
  <sheetViews>
    <sheetView tabSelected="1" zoomScaleNormal="100" workbookViewId="0">
      <selection sqref="A1:J1"/>
    </sheetView>
  </sheetViews>
  <sheetFormatPr defaultRowHeight="14.4" x14ac:dyDescent="0.3"/>
  <cols>
    <col min="1" max="1" width="3.6640625" customWidth="1"/>
  </cols>
  <sheetData>
    <row r="1" spans="1:14" x14ac:dyDescent="0.3">
      <c r="A1" s="66" t="s">
        <v>71</v>
      </c>
      <c r="B1" s="67"/>
      <c r="C1" s="67"/>
      <c r="D1" s="67"/>
      <c r="E1" s="67"/>
      <c r="F1" s="67"/>
      <c r="G1" s="67"/>
      <c r="H1" s="67"/>
      <c r="I1" s="67"/>
      <c r="J1" s="68"/>
    </row>
    <row r="2" spans="1:14" ht="15" thickBot="1" x14ac:dyDescent="0.35">
      <c r="A2" s="69" t="s">
        <v>67</v>
      </c>
      <c r="B2" s="70"/>
      <c r="C2" s="70"/>
      <c r="D2" s="70"/>
      <c r="E2" s="70"/>
      <c r="F2" s="70"/>
      <c r="G2" s="70"/>
      <c r="H2" s="70"/>
      <c r="I2" s="70"/>
      <c r="J2" s="71"/>
    </row>
    <row r="3" spans="1:14" ht="15" thickBot="1" x14ac:dyDescent="0.35"/>
    <row r="4" spans="1:14" ht="15" thickBot="1" x14ac:dyDescent="0.35">
      <c r="A4" s="72" t="s">
        <v>66</v>
      </c>
      <c r="B4" s="73"/>
      <c r="C4" s="73"/>
      <c r="D4" s="74"/>
      <c r="E4" s="72" t="s">
        <v>25</v>
      </c>
      <c r="F4" s="74"/>
    </row>
    <row r="5" spans="1:14" ht="6.6" customHeight="1" x14ac:dyDescent="0.3"/>
    <row r="6" spans="1:14" x14ac:dyDescent="0.3">
      <c r="A6" s="75" t="s">
        <v>26</v>
      </c>
      <c r="B6" s="75"/>
      <c r="C6" s="75"/>
      <c r="D6" s="75"/>
      <c r="E6" s="75"/>
      <c r="F6" s="75"/>
      <c r="G6" s="75"/>
      <c r="H6" s="75"/>
      <c r="I6" s="75"/>
      <c r="J6" s="75"/>
    </row>
    <row r="7" spans="1:14" ht="7.95" customHeight="1" x14ac:dyDescent="0.3">
      <c r="A7" s="37"/>
      <c r="B7" s="37"/>
      <c r="C7" s="37"/>
      <c r="D7" s="37"/>
      <c r="E7" s="37"/>
      <c r="F7" s="37"/>
      <c r="G7" s="37"/>
      <c r="H7" s="37"/>
      <c r="I7" s="37"/>
      <c r="J7" s="37"/>
    </row>
    <row r="8" spans="1:14" x14ac:dyDescent="0.3">
      <c r="A8" s="39" t="s">
        <v>28</v>
      </c>
      <c r="B8" s="44" t="s">
        <v>52</v>
      </c>
      <c r="C8" s="44"/>
      <c r="D8" s="44"/>
      <c r="E8" s="44"/>
      <c r="F8" s="44"/>
      <c r="G8" s="44"/>
      <c r="H8" s="44"/>
      <c r="I8" s="44"/>
      <c r="J8" s="44"/>
      <c r="K8" s="44"/>
      <c r="L8" s="44"/>
      <c r="M8" s="44"/>
    </row>
    <row r="9" spans="1:14" x14ac:dyDescent="0.3">
      <c r="A9" s="39" t="s">
        <v>29</v>
      </c>
      <c r="B9" s="44" t="s">
        <v>53</v>
      </c>
      <c r="C9" s="44"/>
      <c r="D9" s="44"/>
      <c r="E9" s="44"/>
      <c r="F9" s="44"/>
      <c r="G9" s="44"/>
      <c r="H9" s="44"/>
      <c r="I9" s="44"/>
      <c r="J9" s="44"/>
      <c r="K9" s="44"/>
      <c r="L9" s="44"/>
      <c r="M9" s="44"/>
    </row>
    <row r="10" spans="1:14" x14ac:dyDescent="0.3">
      <c r="A10" s="39" t="s">
        <v>30</v>
      </c>
      <c r="B10" s="44" t="s">
        <v>37</v>
      </c>
      <c r="C10" s="44"/>
      <c r="D10" s="44"/>
      <c r="E10" s="44"/>
      <c r="F10" s="44"/>
      <c r="G10" s="44"/>
      <c r="H10" s="44"/>
      <c r="I10" s="44"/>
      <c r="J10" s="44"/>
      <c r="K10" s="44"/>
      <c r="L10" s="44"/>
      <c r="M10" s="44"/>
    </row>
    <row r="11" spans="1:14" ht="14.4" customHeight="1" x14ac:dyDescent="0.3">
      <c r="A11" s="39" t="s">
        <v>31</v>
      </c>
      <c r="B11" s="44" t="s">
        <v>74</v>
      </c>
    </row>
    <row r="12" spans="1:14" x14ac:dyDescent="0.3">
      <c r="A12" s="39" t="s">
        <v>32</v>
      </c>
      <c r="B12" s="44" t="s">
        <v>40</v>
      </c>
      <c r="C12" s="44"/>
      <c r="D12" s="44"/>
      <c r="E12" s="44"/>
      <c r="F12" s="44"/>
      <c r="G12" s="44"/>
      <c r="H12" s="44"/>
      <c r="I12" s="44"/>
      <c r="J12" s="44"/>
      <c r="K12" s="44"/>
      <c r="L12" s="44"/>
      <c r="M12" s="44"/>
      <c r="N12" s="44"/>
    </row>
    <row r="13" spans="1:14" x14ac:dyDescent="0.3">
      <c r="A13" s="39" t="s">
        <v>34</v>
      </c>
      <c r="B13" s="44" t="s">
        <v>58</v>
      </c>
      <c r="C13" s="44"/>
      <c r="D13" s="44"/>
      <c r="E13" s="44"/>
      <c r="F13" s="44"/>
      <c r="G13" s="44"/>
      <c r="H13" s="44"/>
      <c r="I13" s="44"/>
      <c r="J13" s="44"/>
    </row>
    <row r="14" spans="1:14" x14ac:dyDescent="0.3">
      <c r="A14" s="39" t="s">
        <v>33</v>
      </c>
      <c r="B14" s="44" t="s">
        <v>75</v>
      </c>
      <c r="C14" s="44"/>
      <c r="D14" s="44"/>
      <c r="E14" s="44"/>
      <c r="F14" s="44"/>
      <c r="G14" s="44"/>
      <c r="H14" s="44"/>
      <c r="I14" s="44"/>
      <c r="J14" s="44"/>
    </row>
    <row r="15" spans="1:14" x14ac:dyDescent="0.3">
      <c r="A15" s="39" t="s">
        <v>35</v>
      </c>
      <c r="B15" s="44" t="s">
        <v>41</v>
      </c>
      <c r="C15" s="44"/>
      <c r="D15" s="44"/>
      <c r="E15" s="44"/>
      <c r="F15" s="44"/>
      <c r="G15" s="44"/>
      <c r="H15" s="44"/>
      <c r="I15" s="44"/>
      <c r="J15" s="44"/>
    </row>
    <row r="16" spans="1:14" x14ac:dyDescent="0.3">
      <c r="A16" s="39"/>
      <c r="B16" s="44"/>
      <c r="C16" s="62" t="s">
        <v>76</v>
      </c>
      <c r="D16" s="62"/>
      <c r="E16" s="62"/>
      <c r="F16" s="62"/>
      <c r="G16" s="62"/>
      <c r="H16" s="62"/>
      <c r="I16" s="62"/>
      <c r="J16" s="62"/>
      <c r="K16" s="63"/>
      <c r="L16" s="63"/>
      <c r="M16" s="63"/>
      <c r="N16" s="63"/>
    </row>
    <row r="17" spans="1:14" x14ac:dyDescent="0.3">
      <c r="A17" s="39"/>
      <c r="B17" s="44"/>
      <c r="C17" s="62" t="s">
        <v>77</v>
      </c>
      <c r="D17" s="62"/>
      <c r="E17" s="62"/>
      <c r="F17" s="62"/>
      <c r="G17" s="62"/>
      <c r="H17" s="62"/>
      <c r="I17" s="62"/>
      <c r="J17" s="62"/>
      <c r="K17" s="63"/>
      <c r="L17" s="63"/>
      <c r="M17" s="63"/>
      <c r="N17" s="63"/>
    </row>
    <row r="18" spans="1:14" x14ac:dyDescent="0.3">
      <c r="A18" s="39" t="s">
        <v>36</v>
      </c>
      <c r="B18" s="44" t="s">
        <v>42</v>
      </c>
    </row>
    <row r="19" spans="1:14" x14ac:dyDescent="0.3">
      <c r="A19" s="39"/>
      <c r="B19" s="44"/>
      <c r="C19" t="s">
        <v>61</v>
      </c>
    </row>
    <row r="20" spans="1:14" x14ac:dyDescent="0.3">
      <c r="A20" s="39"/>
      <c r="C20" t="s">
        <v>78</v>
      </c>
    </row>
    <row r="21" spans="1:14" x14ac:dyDescent="0.3">
      <c r="A21" s="64" t="s">
        <v>80</v>
      </c>
      <c r="B21" s="65"/>
      <c r="C21" s="65"/>
    </row>
    <row r="22" spans="1:14" x14ac:dyDescent="0.3">
      <c r="A22" s="39" t="s">
        <v>43</v>
      </c>
      <c r="B22" t="s">
        <v>79</v>
      </c>
      <c r="J22" s="36"/>
    </row>
    <row r="23" spans="1:14" x14ac:dyDescent="0.3">
      <c r="A23" s="39"/>
      <c r="C23" t="s">
        <v>55</v>
      </c>
    </row>
    <row r="24" spans="1:14" x14ac:dyDescent="0.3">
      <c r="A24" s="39"/>
      <c r="C24" t="s">
        <v>82</v>
      </c>
    </row>
    <row r="25" spans="1:14" x14ac:dyDescent="0.3">
      <c r="A25" s="39"/>
      <c r="C25" t="s">
        <v>81</v>
      </c>
    </row>
    <row r="26" spans="1:14" x14ac:dyDescent="0.3">
      <c r="A26" s="39"/>
      <c r="D26" t="s">
        <v>62</v>
      </c>
    </row>
    <row r="27" spans="1:14" x14ac:dyDescent="0.3">
      <c r="A27" s="39" t="s">
        <v>57</v>
      </c>
      <c r="B27" t="s">
        <v>44</v>
      </c>
    </row>
    <row r="28" spans="1:14" x14ac:dyDescent="0.3">
      <c r="C28" t="s">
        <v>47</v>
      </c>
    </row>
    <row r="29" spans="1:14" x14ac:dyDescent="0.3">
      <c r="C29" t="s">
        <v>48</v>
      </c>
    </row>
    <row r="30" spans="1:14" x14ac:dyDescent="0.3">
      <c r="D30" s="45" t="s">
        <v>49</v>
      </c>
    </row>
    <row r="31" spans="1:14" x14ac:dyDescent="0.3">
      <c r="D31" s="45" t="s">
        <v>50</v>
      </c>
    </row>
    <row r="32" spans="1:14" x14ac:dyDescent="0.3">
      <c r="D32" s="45" t="s">
        <v>56</v>
      </c>
    </row>
    <row r="33" spans="4:4" x14ac:dyDescent="0.3">
      <c r="D33" t="s">
        <v>51</v>
      </c>
    </row>
  </sheetData>
  <sheetProtection algorithmName="SHA-512" hashValue="tFcwgIhq1P31PbK9WRMl8p22lq75KZqLZnQjzjQyf+TTcehK+eOHLmSuI+UHMW86HWqqx0cBmjzdDlgF2T7w/w==" saltValue="oZezOFhHx4G4bzuBXRzitA==" spinCount="100000" sheet="1" objects="1" scenarios="1" selectLockedCells="1" selectUnlockedCells="1"/>
  <mergeCells count="5">
    <mergeCell ref="A1:J1"/>
    <mergeCell ref="A2:J2"/>
    <mergeCell ref="A4:D4"/>
    <mergeCell ref="E4:F4"/>
    <mergeCell ref="A6:J6"/>
  </mergeCells>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J17"/>
  <sheetViews>
    <sheetView zoomScaleNormal="100" workbookViewId="0">
      <selection sqref="A1:E1"/>
    </sheetView>
  </sheetViews>
  <sheetFormatPr defaultRowHeight="14.4" x14ac:dyDescent="0.3"/>
  <cols>
    <col min="1" max="1" width="23" bestFit="1" customWidth="1"/>
    <col min="2" max="2" width="23.44140625" customWidth="1"/>
    <col min="3" max="3" width="3" customWidth="1"/>
    <col min="4" max="4" width="24.109375" customWidth="1"/>
    <col min="5" max="5" width="26.109375" customWidth="1"/>
  </cols>
  <sheetData>
    <row r="1" spans="1:10" ht="15.6" x14ac:dyDescent="0.3">
      <c r="A1" s="76" t="s">
        <v>70</v>
      </c>
      <c r="B1" s="76"/>
      <c r="C1" s="76"/>
      <c r="D1" s="76"/>
      <c r="E1" s="76"/>
    </row>
    <row r="2" spans="1:10" ht="15.6" x14ac:dyDescent="0.3">
      <c r="A2" s="3" t="s">
        <v>65</v>
      </c>
      <c r="C2" s="43"/>
      <c r="D2" s="1"/>
      <c r="E2" s="1"/>
      <c r="F2" s="1"/>
      <c r="G2" s="1"/>
      <c r="H2" s="1"/>
      <c r="I2" s="1"/>
      <c r="J2" s="1"/>
    </row>
    <row r="4" spans="1:10" x14ac:dyDescent="0.3">
      <c r="A4" s="77" t="s">
        <v>73</v>
      </c>
      <c r="B4" s="77"/>
      <c r="C4" s="77"/>
      <c r="D4" s="77"/>
      <c r="E4" s="77"/>
    </row>
    <row r="5" spans="1:10" x14ac:dyDescent="0.3">
      <c r="A5" s="77"/>
      <c r="B5" s="77"/>
      <c r="C5" s="77"/>
      <c r="D5" s="77"/>
      <c r="E5" s="77"/>
    </row>
    <row r="6" spans="1:10" x14ac:dyDescent="0.3">
      <c r="A6" s="77"/>
      <c r="B6" s="77"/>
      <c r="C6" s="77"/>
      <c r="D6" s="77"/>
      <c r="E6" s="77"/>
    </row>
    <row r="7" spans="1:10" ht="27" customHeight="1" x14ac:dyDescent="0.3">
      <c r="A7" s="77"/>
      <c r="B7" s="77"/>
      <c r="C7" s="77"/>
      <c r="D7" s="77"/>
      <c r="E7" s="77"/>
    </row>
    <row r="8" spans="1:10" ht="15" thickBot="1" x14ac:dyDescent="0.35">
      <c r="B8" s="6"/>
      <c r="C8" s="6"/>
      <c r="D8" s="6"/>
      <c r="E8" s="6"/>
    </row>
    <row r="9" spans="1:10" ht="15" thickBot="1" x14ac:dyDescent="0.35">
      <c r="A9" s="78" t="s">
        <v>45</v>
      </c>
      <c r="B9" s="79"/>
      <c r="C9" s="6"/>
      <c r="D9" s="78" t="s">
        <v>46</v>
      </c>
      <c r="E9" s="79"/>
    </row>
    <row r="10" spans="1:10" ht="61.2" customHeight="1" thickBot="1" x14ac:dyDescent="0.35">
      <c r="A10" s="35" t="s">
        <v>4</v>
      </c>
      <c r="B10" s="34" t="s">
        <v>72</v>
      </c>
      <c r="D10" s="35" t="s">
        <v>4</v>
      </c>
      <c r="E10" s="34" t="s">
        <v>5</v>
      </c>
    </row>
    <row r="11" spans="1:10" x14ac:dyDescent="0.3">
      <c r="A11" s="9" t="s">
        <v>6</v>
      </c>
      <c r="B11" s="31">
        <v>1.2476</v>
      </c>
      <c r="D11" s="9" t="s">
        <v>12</v>
      </c>
      <c r="E11" s="31">
        <f>B11</f>
        <v>1.2476</v>
      </c>
    </row>
    <row r="12" spans="1:10" x14ac:dyDescent="0.3">
      <c r="A12" s="7" t="s">
        <v>7</v>
      </c>
      <c r="B12" s="32">
        <v>1.3053999999999999</v>
      </c>
      <c r="D12" s="7" t="s">
        <v>9</v>
      </c>
      <c r="E12" s="32">
        <f>B12</f>
        <v>1.3053999999999999</v>
      </c>
    </row>
    <row r="13" spans="1:10" x14ac:dyDescent="0.3">
      <c r="A13" s="7" t="s">
        <v>8</v>
      </c>
      <c r="B13" s="32">
        <v>1.3920999999999999</v>
      </c>
      <c r="D13" s="7" t="s">
        <v>11</v>
      </c>
      <c r="E13" s="32">
        <f>B13</f>
        <v>1.3920999999999999</v>
      </c>
    </row>
    <row r="14" spans="1:10" x14ac:dyDescent="0.3">
      <c r="A14" s="7" t="s">
        <v>22</v>
      </c>
      <c r="B14" s="32">
        <v>1.2116</v>
      </c>
      <c r="D14" s="7" t="s">
        <v>14</v>
      </c>
      <c r="E14" s="32">
        <f>TRUNC((B14*0.9),4)+TRUNC((B16*0.1),4)</f>
        <v>1.2406999999999999</v>
      </c>
      <c r="F14" s="50"/>
    </row>
    <row r="15" spans="1:10" x14ac:dyDescent="0.3">
      <c r="A15" s="7" t="s">
        <v>23</v>
      </c>
      <c r="B15" s="32">
        <v>1.3335999999999999</v>
      </c>
      <c r="D15" s="7" t="s">
        <v>15</v>
      </c>
      <c r="E15" s="32">
        <f>TRUNC(TRUNC((B14+B15)*0.5,4)*0.9,4)+TRUNC(B16*0.1,4)</f>
        <v>1.2955999999999999</v>
      </c>
      <c r="F15" s="50"/>
    </row>
    <row r="16" spans="1:10" ht="15" thickBot="1" x14ac:dyDescent="0.35">
      <c r="A16" s="8" t="s">
        <v>24</v>
      </c>
      <c r="B16" s="33">
        <v>1.5035000000000001</v>
      </c>
      <c r="D16" s="7" t="s">
        <v>17</v>
      </c>
      <c r="E16" s="32">
        <f>TRUNC((B15*0.9),4)+TRUNC((B16*0.1),4)</f>
        <v>1.3504999999999998</v>
      </c>
      <c r="F16" s="50"/>
    </row>
    <row r="17" spans="4:6" ht="15" thickBot="1" x14ac:dyDescent="0.35">
      <c r="D17" s="8" t="s">
        <v>10</v>
      </c>
      <c r="E17" s="33">
        <f>TRUNC(B16*0.85,4)+TRUNC(B11*0.15,4)</f>
        <v>1.4650000000000001</v>
      </c>
      <c r="F17" s="50"/>
    </row>
  </sheetData>
  <sheetProtection algorithmName="SHA-512" hashValue="CwifW3c9yZv3cb1/fLhkk6ZYS5lHbH0coa44ZPedDHm3UvEONF/qd8e0LQDfYGtxFkdJIGv9+raMGRkjKx4mog==" saltValue="pPnN5x3xN1xF7CKBw6vkgQ==" spinCount="100000" sheet="1" selectLockedCells="1"/>
  <mergeCells count="4">
    <mergeCell ref="A1:E1"/>
    <mergeCell ref="A4:E7"/>
    <mergeCell ref="A9:B9"/>
    <mergeCell ref="D9:E9"/>
  </mergeCells>
  <printOptions horizontalCentered="1"/>
  <pageMargins left="0" right="0" top="0.75" bottom="0.75" header="0.3" footer="0.3"/>
  <pageSetup scale="90" orientation="portrait" horizontalDpi="4294967294" verticalDpi="4294967293" r:id="rId1"/>
  <headerFooter>
    <oddHeader>&amp;CAttachment 1 - OPIS Posting Location Pricing</oddHeader>
    <oddFooter>&amp;L&amp;F&amp;R&amp;P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G166"/>
  <sheetViews>
    <sheetView zoomScaleNormal="100" workbookViewId="0">
      <selection activeCell="E3" sqref="E3:G3"/>
    </sheetView>
  </sheetViews>
  <sheetFormatPr defaultColWidth="9.109375" defaultRowHeight="15.6" x14ac:dyDescent="0.3"/>
  <cols>
    <col min="1" max="1" width="6.44140625" style="13" customWidth="1"/>
    <col min="2" max="2" width="16.88671875" style="12" customWidth="1"/>
    <col min="3" max="3" width="23.6640625" style="14" customWidth="1"/>
    <col min="4" max="4" width="15.6640625" style="15" customWidth="1"/>
    <col min="5" max="5" width="21.33203125" style="16" customWidth="1"/>
    <col min="6" max="6" width="24.33203125" style="16" customWidth="1"/>
    <col min="7" max="7" width="23.33203125" style="16" customWidth="1"/>
    <col min="8" max="8" width="9.109375" style="5"/>
    <col min="9" max="9" width="8.6640625" style="5" customWidth="1"/>
    <col min="10" max="16384" width="9.109375" style="5"/>
  </cols>
  <sheetData>
    <row r="1" spans="1:7" x14ac:dyDescent="0.3">
      <c r="A1" s="80" t="str">
        <f>'OPIS Posting Location Pricing'!A1:E1</f>
        <v>Gasoline Group 05600</v>
      </c>
      <c r="B1" s="81"/>
      <c r="C1" s="81"/>
      <c r="D1" s="81"/>
      <c r="E1" s="81"/>
      <c r="F1" s="81"/>
      <c r="G1" s="81"/>
    </row>
    <row r="2" spans="1:7" ht="16.2" thickBot="1" x14ac:dyDescent="0.35">
      <c r="B2" s="46"/>
      <c r="C2" s="46"/>
      <c r="D2" s="47" t="str">
        <f>'OPIS Posting Location Pricing'!A2</f>
        <v>IFB 23215</v>
      </c>
      <c r="E2" s="95" t="s">
        <v>59</v>
      </c>
      <c r="F2" s="95"/>
      <c r="G2" s="95"/>
    </row>
    <row r="3" spans="1:7" ht="16.2" thickBot="1" x14ac:dyDescent="0.35">
      <c r="C3" s="84" t="s">
        <v>2</v>
      </c>
      <c r="D3" s="85"/>
      <c r="E3" s="86"/>
      <c r="F3" s="87"/>
      <c r="G3" s="88"/>
    </row>
    <row r="4" spans="1:7" ht="16.2" thickBot="1" x14ac:dyDescent="0.35">
      <c r="C4" s="84" t="s">
        <v>27</v>
      </c>
      <c r="D4" s="84"/>
      <c r="E4" s="89"/>
      <c r="F4" s="90"/>
      <c r="G4" s="91"/>
    </row>
    <row r="5" spans="1:7" ht="16.2" thickBot="1" x14ac:dyDescent="0.35">
      <c r="A5" s="82" t="str">
        <f>Instructions!A4</f>
        <v>Attachment 1</v>
      </c>
      <c r="B5" s="83"/>
      <c r="C5" s="12"/>
      <c r="D5" s="38"/>
      <c r="E5" s="92"/>
      <c r="F5" s="93"/>
      <c r="G5" s="94"/>
    </row>
    <row r="6" spans="1:7" ht="9" customHeight="1" thickBot="1" x14ac:dyDescent="0.35"/>
    <row r="7" spans="1:7" ht="84.6" x14ac:dyDescent="0.3">
      <c r="A7" s="17" t="s">
        <v>39</v>
      </c>
      <c r="B7" s="10" t="s">
        <v>0</v>
      </c>
      <c r="C7" s="18" t="s">
        <v>69</v>
      </c>
      <c r="D7" s="18" t="s">
        <v>60</v>
      </c>
      <c r="E7" s="19" t="s">
        <v>63</v>
      </c>
      <c r="F7" s="20" t="str">
        <f>IF(E3="","Enter Bidder name in Yellow Cell",IF(E4="","Enter drop down statement in Red Cell","Total Price
(Bid Price multiplied by Estimated Gallons)"))</f>
        <v>Enter Bidder name in Yellow Cell</v>
      </c>
      <c r="G7" s="21" t="s">
        <v>54</v>
      </c>
    </row>
    <row r="8" spans="1:7" x14ac:dyDescent="0.3">
      <c r="A8" s="22">
        <v>1</v>
      </c>
      <c r="B8" s="24" t="s">
        <v>13</v>
      </c>
      <c r="C8" s="25" t="s">
        <v>14</v>
      </c>
      <c r="D8" s="26">
        <v>30000</v>
      </c>
      <c r="E8" s="30"/>
      <c r="F8" s="23">
        <f>TRUNC(E8,4)*D8</f>
        <v>0</v>
      </c>
      <c r="G8" s="30"/>
    </row>
    <row r="9" spans="1:7" x14ac:dyDescent="0.3">
      <c r="A9" s="22">
        <v>2</v>
      </c>
      <c r="B9" s="24" t="s">
        <v>16</v>
      </c>
      <c r="C9" s="25" t="s">
        <v>21</v>
      </c>
      <c r="D9" s="26">
        <v>19000</v>
      </c>
      <c r="E9" s="30"/>
      <c r="F9" s="27">
        <f>IF(AND(E9=0,E10&lt;&gt;0),"Must Bid Items 2-3",TRUNC(E9,4)*D9)</f>
        <v>0</v>
      </c>
      <c r="G9" s="30"/>
    </row>
    <row r="10" spans="1:7" x14ac:dyDescent="0.3">
      <c r="A10" s="22">
        <f t="shared" ref="A10:A17" si="0">A9+1</f>
        <v>3</v>
      </c>
      <c r="B10" s="24" t="s">
        <v>16</v>
      </c>
      <c r="C10" s="25" t="s">
        <v>14</v>
      </c>
      <c r="D10" s="26">
        <v>15000</v>
      </c>
      <c r="E10" s="30"/>
      <c r="F10" s="27">
        <f>IF(AND(E10=0,E9&lt;&gt;0),"Must Bid Items 2-3",TRUNC(E10,4)*D10)</f>
        <v>0</v>
      </c>
      <c r="G10" s="30"/>
    </row>
    <row r="11" spans="1:7" x14ac:dyDescent="0.3">
      <c r="A11" s="22">
        <f t="shared" si="0"/>
        <v>4</v>
      </c>
      <c r="B11" s="24" t="s">
        <v>18</v>
      </c>
      <c r="C11" s="25" t="s">
        <v>17</v>
      </c>
      <c r="D11" s="26">
        <v>40000</v>
      </c>
      <c r="E11" s="30"/>
      <c r="F11" s="23">
        <f>TRUNC(E11,4)*D11</f>
        <v>0</v>
      </c>
      <c r="G11" s="30"/>
    </row>
    <row r="12" spans="1:7" x14ac:dyDescent="0.3">
      <c r="A12" s="22">
        <f t="shared" si="0"/>
        <v>5</v>
      </c>
      <c r="B12" s="24" t="s">
        <v>19</v>
      </c>
      <c r="C12" s="25" t="s">
        <v>15</v>
      </c>
      <c r="D12" s="26">
        <v>32000</v>
      </c>
      <c r="E12" s="30"/>
      <c r="F12" s="27">
        <f>IF(AND(E12=0,OR(E13&lt;&gt;0,E14&lt;&gt;0)),"Must Bid Items 5-7",TRUNC(E12,4)*D12)</f>
        <v>0</v>
      </c>
      <c r="G12" s="30"/>
    </row>
    <row r="13" spans="1:7" x14ac:dyDescent="0.3">
      <c r="A13" s="22">
        <f t="shared" si="0"/>
        <v>6</v>
      </c>
      <c r="B13" s="24" t="s">
        <v>19</v>
      </c>
      <c r="C13" s="25" t="s">
        <v>17</v>
      </c>
      <c r="D13" s="26">
        <v>15000</v>
      </c>
      <c r="E13" s="30"/>
      <c r="F13" s="27">
        <f>IF(AND(E13=0,OR(E12&lt;&gt;0,E14&lt;&gt;0)),"Must Bid Items 5-7",TRUNC(E13,4)*D13)</f>
        <v>0</v>
      </c>
      <c r="G13" s="30"/>
    </row>
    <row r="14" spans="1:7" x14ac:dyDescent="0.3">
      <c r="A14" s="22">
        <f t="shared" si="0"/>
        <v>7</v>
      </c>
      <c r="B14" s="24" t="s">
        <v>19</v>
      </c>
      <c r="C14" s="25" t="s">
        <v>14</v>
      </c>
      <c r="D14" s="26">
        <v>180400</v>
      </c>
      <c r="E14" s="30"/>
      <c r="F14" s="27">
        <f>IF(AND(E14=0,OR(E12&lt;&gt;0,E13&lt;&gt;0)),"Must Bid Items 5-7",TRUNC(E14,4)*D14)</f>
        <v>0</v>
      </c>
      <c r="G14" s="30"/>
    </row>
    <row r="15" spans="1:7" x14ac:dyDescent="0.3">
      <c r="A15" s="22">
        <f t="shared" si="0"/>
        <v>8</v>
      </c>
      <c r="B15" s="24" t="s">
        <v>20</v>
      </c>
      <c r="C15" s="25" t="s">
        <v>15</v>
      </c>
      <c r="D15" s="26">
        <v>515000</v>
      </c>
      <c r="E15" s="30"/>
      <c r="F15" s="23">
        <f>IF(AND(E15=0,OR(,E16&lt;&gt;0,E17&lt;&gt;0)),"Must Bid Items 8-10",TRUNC(E15,4)*D15)</f>
        <v>0</v>
      </c>
      <c r="G15" s="30"/>
    </row>
    <row r="16" spans="1:7" x14ac:dyDescent="0.3">
      <c r="A16" s="22">
        <f t="shared" si="0"/>
        <v>9</v>
      </c>
      <c r="B16" s="24" t="s">
        <v>20</v>
      </c>
      <c r="C16" s="25" t="s">
        <v>17</v>
      </c>
      <c r="D16" s="26">
        <v>745100</v>
      </c>
      <c r="E16" s="30"/>
      <c r="F16" s="23">
        <f>IF(AND(E16=0,OR(E15&lt;&gt;0,E17&lt;&gt;0)),"Must Bid Items 8-10",TRUNC(E16,4)*D16)</f>
        <v>0</v>
      </c>
      <c r="G16" s="30"/>
    </row>
    <row r="17" spans="1:7" ht="16.2" thickBot="1" x14ac:dyDescent="0.35">
      <c r="A17" s="22">
        <f t="shared" si="0"/>
        <v>10</v>
      </c>
      <c r="B17" s="24" t="s">
        <v>20</v>
      </c>
      <c r="C17" s="25" t="s">
        <v>14</v>
      </c>
      <c r="D17" s="26">
        <v>2947734</v>
      </c>
      <c r="E17" s="30"/>
      <c r="F17" s="23">
        <f>IF(AND(E17=0,OR(E15&lt;&gt;0,E16&lt;&gt;0)),"Must Bid Items 8-10",TRUNC(E17,4)*D17)</f>
        <v>0</v>
      </c>
      <c r="G17" s="30"/>
    </row>
    <row r="18" spans="1:7" ht="37.5" customHeight="1" thickBot="1" x14ac:dyDescent="0.35">
      <c r="C18" s="48" t="s">
        <v>64</v>
      </c>
      <c r="D18" s="49">
        <f>SUM(D8:D17)</f>
        <v>4539234</v>
      </c>
    </row>
    <row r="19" spans="1:7" x14ac:dyDescent="0.3">
      <c r="D19" s="28"/>
      <c r="F19" s="29">
        <f>SUM(F8:F17)</f>
        <v>0</v>
      </c>
    </row>
    <row r="20" spans="1:7" x14ac:dyDescent="0.3">
      <c r="D20" s="28"/>
    </row>
    <row r="21" spans="1:7" x14ac:dyDescent="0.3">
      <c r="D21" s="28"/>
    </row>
    <row r="22" spans="1:7" x14ac:dyDescent="0.3">
      <c r="D22" s="28"/>
    </row>
    <row r="23" spans="1:7" x14ac:dyDescent="0.3">
      <c r="D23" s="28"/>
    </row>
    <row r="24" spans="1:7" x14ac:dyDescent="0.3">
      <c r="D24" s="28"/>
    </row>
    <row r="25" spans="1:7" x14ac:dyDescent="0.3">
      <c r="D25" s="28"/>
    </row>
    <row r="26" spans="1:7" x14ac:dyDescent="0.3">
      <c r="D26" s="28"/>
    </row>
    <row r="27" spans="1:7" x14ac:dyDescent="0.3">
      <c r="D27" s="28"/>
    </row>
    <row r="28" spans="1:7" x14ac:dyDescent="0.3">
      <c r="D28" s="28"/>
    </row>
    <row r="29" spans="1:7" x14ac:dyDescent="0.3">
      <c r="D29" s="28"/>
    </row>
    <row r="30" spans="1:7" x14ac:dyDescent="0.3">
      <c r="D30" s="28"/>
    </row>
    <row r="31" spans="1:7" x14ac:dyDescent="0.3">
      <c r="D31" s="28"/>
    </row>
    <row r="32" spans="1:7" x14ac:dyDescent="0.3">
      <c r="D32" s="28"/>
    </row>
    <row r="33" spans="4:4" x14ac:dyDescent="0.3">
      <c r="D33" s="28"/>
    </row>
    <row r="34" spans="4:4" x14ac:dyDescent="0.3">
      <c r="D34" s="28"/>
    </row>
    <row r="35" spans="4:4" x14ac:dyDescent="0.3">
      <c r="D35" s="28"/>
    </row>
    <row r="36" spans="4:4" x14ac:dyDescent="0.3">
      <c r="D36" s="28"/>
    </row>
    <row r="37" spans="4:4" x14ac:dyDescent="0.3">
      <c r="D37" s="28"/>
    </row>
    <row r="38" spans="4:4" x14ac:dyDescent="0.3">
      <c r="D38" s="28"/>
    </row>
    <row r="39" spans="4:4" x14ac:dyDescent="0.3">
      <c r="D39" s="28"/>
    </row>
    <row r="40" spans="4:4" x14ac:dyDescent="0.3">
      <c r="D40" s="28"/>
    </row>
    <row r="41" spans="4:4" x14ac:dyDescent="0.3">
      <c r="D41" s="28"/>
    </row>
    <row r="42" spans="4:4" x14ac:dyDescent="0.3">
      <c r="D42" s="28"/>
    </row>
    <row r="43" spans="4:4" x14ac:dyDescent="0.3">
      <c r="D43" s="28"/>
    </row>
    <row r="44" spans="4:4" x14ac:dyDescent="0.3">
      <c r="D44" s="28"/>
    </row>
    <row r="45" spans="4:4" x14ac:dyDescent="0.3">
      <c r="D45" s="28"/>
    </row>
    <row r="46" spans="4:4" x14ac:dyDescent="0.3">
      <c r="D46" s="28"/>
    </row>
    <row r="47" spans="4:4" x14ac:dyDescent="0.3">
      <c r="D47" s="28"/>
    </row>
    <row r="48" spans="4:4" x14ac:dyDescent="0.3">
      <c r="D48" s="28"/>
    </row>
    <row r="49" spans="4:4" x14ac:dyDescent="0.3">
      <c r="D49" s="28"/>
    </row>
    <row r="50" spans="4:4" x14ac:dyDescent="0.3">
      <c r="D50" s="28"/>
    </row>
    <row r="51" spans="4:4" x14ac:dyDescent="0.3">
      <c r="D51" s="28"/>
    </row>
    <row r="52" spans="4:4" x14ac:dyDescent="0.3">
      <c r="D52" s="28"/>
    </row>
    <row r="53" spans="4:4" x14ac:dyDescent="0.3">
      <c r="D53" s="28"/>
    </row>
    <row r="54" spans="4:4" x14ac:dyDescent="0.3">
      <c r="D54" s="28"/>
    </row>
    <row r="55" spans="4:4" x14ac:dyDescent="0.3">
      <c r="D55" s="28"/>
    </row>
    <row r="56" spans="4:4" x14ac:dyDescent="0.3">
      <c r="D56" s="28"/>
    </row>
    <row r="57" spans="4:4" x14ac:dyDescent="0.3">
      <c r="D57" s="28"/>
    </row>
    <row r="58" spans="4:4" x14ac:dyDescent="0.3">
      <c r="D58" s="28"/>
    </row>
    <row r="59" spans="4:4" x14ac:dyDescent="0.3">
      <c r="D59" s="28"/>
    </row>
    <row r="60" spans="4:4" x14ac:dyDescent="0.3">
      <c r="D60" s="28"/>
    </row>
    <row r="61" spans="4:4" x14ac:dyDescent="0.3">
      <c r="D61" s="28"/>
    </row>
    <row r="62" spans="4:4" x14ac:dyDescent="0.3">
      <c r="D62" s="28"/>
    </row>
    <row r="63" spans="4:4" x14ac:dyDescent="0.3">
      <c r="D63" s="28"/>
    </row>
    <row r="64" spans="4:4" x14ac:dyDescent="0.3">
      <c r="D64" s="28"/>
    </row>
    <row r="65" spans="4:4" x14ac:dyDescent="0.3">
      <c r="D65" s="28"/>
    </row>
    <row r="66" spans="4:4" x14ac:dyDescent="0.3">
      <c r="D66" s="28"/>
    </row>
    <row r="67" spans="4:4" x14ac:dyDescent="0.3">
      <c r="D67" s="28"/>
    </row>
    <row r="68" spans="4:4" x14ac:dyDescent="0.3">
      <c r="D68" s="28"/>
    </row>
    <row r="69" spans="4:4" x14ac:dyDescent="0.3">
      <c r="D69" s="28"/>
    </row>
    <row r="70" spans="4:4" x14ac:dyDescent="0.3">
      <c r="D70" s="28"/>
    </row>
    <row r="71" spans="4:4" x14ac:dyDescent="0.3">
      <c r="D71" s="28"/>
    </row>
    <row r="72" spans="4:4" x14ac:dyDescent="0.3">
      <c r="D72" s="28"/>
    </row>
    <row r="73" spans="4:4" x14ac:dyDescent="0.3">
      <c r="D73" s="28"/>
    </row>
    <row r="74" spans="4:4" x14ac:dyDescent="0.3">
      <c r="D74" s="28"/>
    </row>
    <row r="75" spans="4:4" x14ac:dyDescent="0.3">
      <c r="D75" s="28"/>
    </row>
    <row r="76" spans="4:4" x14ac:dyDescent="0.3">
      <c r="D76" s="28"/>
    </row>
    <row r="77" spans="4:4" x14ac:dyDescent="0.3">
      <c r="D77" s="28"/>
    </row>
    <row r="78" spans="4:4" x14ac:dyDescent="0.3">
      <c r="D78" s="28"/>
    </row>
    <row r="79" spans="4:4" x14ac:dyDescent="0.3">
      <c r="D79" s="28"/>
    </row>
    <row r="80" spans="4:4" x14ac:dyDescent="0.3">
      <c r="D80" s="28"/>
    </row>
    <row r="81" spans="4:4" x14ac:dyDescent="0.3">
      <c r="D81" s="28"/>
    </row>
    <row r="82" spans="4:4" x14ac:dyDescent="0.3">
      <c r="D82" s="28"/>
    </row>
    <row r="83" spans="4:4" x14ac:dyDescent="0.3">
      <c r="D83" s="28"/>
    </row>
    <row r="84" spans="4:4" x14ac:dyDescent="0.3">
      <c r="D84" s="28"/>
    </row>
    <row r="85" spans="4:4" x14ac:dyDescent="0.3">
      <c r="D85" s="28"/>
    </row>
    <row r="86" spans="4:4" x14ac:dyDescent="0.3">
      <c r="D86" s="28"/>
    </row>
    <row r="87" spans="4:4" x14ac:dyDescent="0.3">
      <c r="D87" s="28"/>
    </row>
    <row r="88" spans="4:4" x14ac:dyDescent="0.3">
      <c r="D88" s="28"/>
    </row>
    <row r="89" spans="4:4" x14ac:dyDescent="0.3">
      <c r="D89" s="28"/>
    </row>
    <row r="90" spans="4:4" x14ac:dyDescent="0.3">
      <c r="D90" s="28"/>
    </row>
    <row r="91" spans="4:4" x14ac:dyDescent="0.3">
      <c r="D91" s="28"/>
    </row>
    <row r="92" spans="4:4" x14ac:dyDescent="0.3">
      <c r="D92" s="28"/>
    </row>
    <row r="93" spans="4:4" x14ac:dyDescent="0.3">
      <c r="D93" s="28"/>
    </row>
    <row r="94" spans="4:4" x14ac:dyDescent="0.3">
      <c r="D94" s="28"/>
    </row>
    <row r="95" spans="4:4" x14ac:dyDescent="0.3">
      <c r="D95" s="28"/>
    </row>
    <row r="96" spans="4:4" x14ac:dyDescent="0.3">
      <c r="D96" s="28"/>
    </row>
    <row r="97" spans="4:4" x14ac:dyDescent="0.3">
      <c r="D97" s="28"/>
    </row>
    <row r="98" spans="4:4" x14ac:dyDescent="0.3">
      <c r="D98" s="28"/>
    </row>
    <row r="99" spans="4:4" x14ac:dyDescent="0.3">
      <c r="D99" s="28"/>
    </row>
    <row r="100" spans="4:4" x14ac:dyDescent="0.3">
      <c r="D100" s="28"/>
    </row>
    <row r="101" spans="4:4" x14ac:dyDescent="0.3">
      <c r="D101" s="28"/>
    </row>
    <row r="102" spans="4:4" x14ac:dyDescent="0.3">
      <c r="D102" s="28"/>
    </row>
    <row r="103" spans="4:4" x14ac:dyDescent="0.3">
      <c r="D103" s="28"/>
    </row>
    <row r="104" spans="4:4" x14ac:dyDescent="0.3">
      <c r="D104" s="28"/>
    </row>
    <row r="105" spans="4:4" x14ac:dyDescent="0.3">
      <c r="D105" s="28"/>
    </row>
    <row r="106" spans="4:4" x14ac:dyDescent="0.3">
      <c r="D106" s="28"/>
    </row>
    <row r="107" spans="4:4" x14ac:dyDescent="0.3">
      <c r="D107" s="28"/>
    </row>
    <row r="108" spans="4:4" x14ac:dyDescent="0.3">
      <c r="D108" s="28"/>
    </row>
    <row r="109" spans="4:4" x14ac:dyDescent="0.3">
      <c r="D109" s="28"/>
    </row>
    <row r="110" spans="4:4" x14ac:dyDescent="0.3">
      <c r="D110" s="28"/>
    </row>
    <row r="111" spans="4:4" x14ac:dyDescent="0.3">
      <c r="D111" s="28"/>
    </row>
    <row r="112" spans="4:4" x14ac:dyDescent="0.3">
      <c r="D112" s="28"/>
    </row>
    <row r="113" spans="4:4" x14ac:dyDescent="0.3">
      <c r="D113" s="28"/>
    </row>
    <row r="114" spans="4:4" x14ac:dyDescent="0.3">
      <c r="D114" s="28"/>
    </row>
    <row r="115" spans="4:4" x14ac:dyDescent="0.3">
      <c r="D115" s="28"/>
    </row>
    <row r="116" spans="4:4" x14ac:dyDescent="0.3">
      <c r="D116" s="28"/>
    </row>
    <row r="117" spans="4:4" x14ac:dyDescent="0.3">
      <c r="D117" s="28"/>
    </row>
    <row r="118" spans="4:4" x14ac:dyDescent="0.3">
      <c r="D118" s="28"/>
    </row>
    <row r="119" spans="4:4" x14ac:dyDescent="0.3">
      <c r="D119" s="28"/>
    </row>
    <row r="120" spans="4:4" x14ac:dyDescent="0.3">
      <c r="D120" s="28"/>
    </row>
    <row r="121" spans="4:4" x14ac:dyDescent="0.3">
      <c r="D121" s="28"/>
    </row>
    <row r="122" spans="4:4" x14ac:dyDescent="0.3">
      <c r="D122" s="28"/>
    </row>
    <row r="123" spans="4:4" x14ac:dyDescent="0.3">
      <c r="D123" s="28"/>
    </row>
    <row r="124" spans="4:4" x14ac:dyDescent="0.3">
      <c r="D124" s="28"/>
    </row>
    <row r="125" spans="4:4" x14ac:dyDescent="0.3">
      <c r="D125" s="28"/>
    </row>
    <row r="126" spans="4:4" x14ac:dyDescent="0.3">
      <c r="D126" s="28"/>
    </row>
    <row r="127" spans="4:4" x14ac:dyDescent="0.3">
      <c r="D127" s="28"/>
    </row>
    <row r="128" spans="4:4" x14ac:dyDescent="0.3">
      <c r="D128" s="28"/>
    </row>
    <row r="129" spans="4:4" x14ac:dyDescent="0.3">
      <c r="D129" s="28"/>
    </row>
    <row r="130" spans="4:4" x14ac:dyDescent="0.3">
      <c r="D130" s="28"/>
    </row>
    <row r="131" spans="4:4" x14ac:dyDescent="0.3">
      <c r="D131" s="28"/>
    </row>
    <row r="132" spans="4:4" x14ac:dyDescent="0.3">
      <c r="D132" s="28"/>
    </row>
    <row r="133" spans="4:4" x14ac:dyDescent="0.3">
      <c r="D133" s="28"/>
    </row>
    <row r="134" spans="4:4" x14ac:dyDescent="0.3">
      <c r="D134" s="28"/>
    </row>
    <row r="135" spans="4:4" x14ac:dyDescent="0.3">
      <c r="D135" s="28"/>
    </row>
    <row r="136" spans="4:4" x14ac:dyDescent="0.3">
      <c r="D136" s="28"/>
    </row>
    <row r="137" spans="4:4" x14ac:dyDescent="0.3">
      <c r="D137" s="28"/>
    </row>
    <row r="138" spans="4:4" x14ac:dyDescent="0.3">
      <c r="D138" s="28"/>
    </row>
    <row r="139" spans="4:4" x14ac:dyDescent="0.3">
      <c r="D139" s="28"/>
    </row>
    <row r="140" spans="4:4" x14ac:dyDescent="0.3">
      <c r="D140" s="28"/>
    </row>
    <row r="141" spans="4:4" x14ac:dyDescent="0.3">
      <c r="D141" s="28"/>
    </row>
    <row r="142" spans="4:4" x14ac:dyDescent="0.3">
      <c r="D142" s="28"/>
    </row>
    <row r="143" spans="4:4" x14ac:dyDescent="0.3">
      <c r="D143" s="28"/>
    </row>
    <row r="144" spans="4:4" x14ac:dyDescent="0.3">
      <c r="D144" s="28"/>
    </row>
    <row r="145" spans="4:4" x14ac:dyDescent="0.3">
      <c r="D145" s="28"/>
    </row>
    <row r="146" spans="4:4" x14ac:dyDescent="0.3">
      <c r="D146" s="28"/>
    </row>
    <row r="147" spans="4:4" x14ac:dyDescent="0.3">
      <c r="D147" s="28"/>
    </row>
    <row r="148" spans="4:4" x14ac:dyDescent="0.3">
      <c r="D148" s="28"/>
    </row>
    <row r="149" spans="4:4" x14ac:dyDescent="0.3">
      <c r="D149" s="28"/>
    </row>
    <row r="150" spans="4:4" x14ac:dyDescent="0.3">
      <c r="D150" s="28"/>
    </row>
    <row r="151" spans="4:4" x14ac:dyDescent="0.3">
      <c r="D151" s="28"/>
    </row>
    <row r="152" spans="4:4" x14ac:dyDescent="0.3">
      <c r="D152" s="28"/>
    </row>
    <row r="153" spans="4:4" x14ac:dyDescent="0.3">
      <c r="D153" s="28"/>
    </row>
    <row r="154" spans="4:4" x14ac:dyDescent="0.3">
      <c r="D154" s="28"/>
    </row>
    <row r="155" spans="4:4" x14ac:dyDescent="0.3">
      <c r="D155" s="28"/>
    </row>
    <row r="156" spans="4:4" x14ac:dyDescent="0.3">
      <c r="D156" s="28"/>
    </row>
    <row r="157" spans="4:4" x14ac:dyDescent="0.3">
      <c r="D157" s="28"/>
    </row>
    <row r="158" spans="4:4" x14ac:dyDescent="0.3">
      <c r="D158" s="28"/>
    </row>
    <row r="159" spans="4:4" x14ac:dyDescent="0.3">
      <c r="D159" s="28"/>
    </row>
    <row r="160" spans="4:4" x14ac:dyDescent="0.3">
      <c r="D160" s="28"/>
    </row>
    <row r="161" spans="4:4" x14ac:dyDescent="0.3">
      <c r="D161" s="28"/>
    </row>
    <row r="162" spans="4:4" x14ac:dyDescent="0.3">
      <c r="D162" s="28"/>
    </row>
    <row r="163" spans="4:4" x14ac:dyDescent="0.3">
      <c r="D163" s="28"/>
    </row>
    <row r="164" spans="4:4" x14ac:dyDescent="0.3">
      <c r="D164" s="28"/>
    </row>
    <row r="165" spans="4:4" x14ac:dyDescent="0.3">
      <c r="D165" s="28"/>
    </row>
    <row r="166" spans="4:4" x14ac:dyDescent="0.3">
      <c r="D166" s="28"/>
    </row>
  </sheetData>
  <sheetProtection algorithmName="SHA-512" hashValue="Hoq5u9tR0cpIizKeavggwRwojmvz+wc+hneuLw4t0/Ef7DAe7+QGrPeA3dYf86UiZuKK2n08JzNIYMCxUzsCFA==" saltValue="XFjhTC+u4VSHe3Vie0cJgA==" spinCount="100000" sheet="1" selectLockedCells="1"/>
  <protectedRanges>
    <protectedRange sqref="E3:E4 F5" name="Range3"/>
    <protectedRange sqref="G8:G17 E8:E17" name="Range2"/>
  </protectedRanges>
  <mergeCells count="7">
    <mergeCell ref="A1:G1"/>
    <mergeCell ref="A5:B5"/>
    <mergeCell ref="C3:D3"/>
    <mergeCell ref="E3:G3"/>
    <mergeCell ref="C4:D4"/>
    <mergeCell ref="E4:G5"/>
    <mergeCell ref="E2:G2"/>
  </mergeCells>
  <conditionalFormatting sqref="F9">
    <cfRule type="expression" dxfId="26" priority="110">
      <formula>AND($E$9=0,$E$10&lt;&gt;0)</formula>
    </cfRule>
    <cfRule type="expression" dxfId="25" priority="296">
      <formula>AND($E$9&gt;0,$E$10&gt;0)</formula>
    </cfRule>
  </conditionalFormatting>
  <conditionalFormatting sqref="F10">
    <cfRule type="expression" dxfId="24" priority="109">
      <formula>AND($E$10=0,$E$9&lt;&gt;0)</formula>
    </cfRule>
    <cfRule type="expression" dxfId="23" priority="295">
      <formula>AND($E$9&gt;0,$E$10&gt;0)</formula>
    </cfRule>
  </conditionalFormatting>
  <conditionalFormatting sqref="F11">
    <cfRule type="expression" dxfId="22" priority="90">
      <formula>AND($E$11=0,#REF!&lt;&gt;0)</formula>
    </cfRule>
  </conditionalFormatting>
  <conditionalFormatting sqref="F12">
    <cfRule type="expression" dxfId="21" priority="64">
      <formula>AND($E$12=0,OR($E$13&lt;&gt;0,$E$14&lt;&gt;0))</formula>
    </cfRule>
    <cfRule type="expression" dxfId="20" priority="245">
      <formula>AND($E$12&gt;0,$E$13&gt;0,$E$14&gt;0)</formula>
    </cfRule>
  </conditionalFormatting>
  <conditionalFormatting sqref="F13">
    <cfRule type="expression" dxfId="19" priority="63">
      <formula>AND($E$13=0,OR($E$12&lt;&gt;0,$E$14&lt;&gt;0))</formula>
    </cfRule>
    <cfRule type="expression" dxfId="18" priority="244">
      <formula>AND($E$12&gt;0,$E$13&gt;0,$E$14&gt;0)</formula>
    </cfRule>
  </conditionalFormatting>
  <conditionalFormatting sqref="F14">
    <cfRule type="expression" dxfId="17" priority="62">
      <formula>AND($E$14=0,OR($E$12&lt;&gt;0,$E$13&lt;&gt;0))</formula>
    </cfRule>
    <cfRule type="expression" dxfId="16" priority="243">
      <formula>AND($E$12&gt;0,$E$13&gt;0,$E$14&gt;0)</formula>
    </cfRule>
  </conditionalFormatting>
  <conditionalFormatting sqref="F15">
    <cfRule type="expression" dxfId="15" priority="20">
      <formula>AND($E$15=0,OR($E$16&lt;&gt;0,$E$17&lt;&gt;0))</formula>
    </cfRule>
    <cfRule type="expression" dxfId="14" priority="193">
      <formula>AND($E$15&gt;0,$E$16&gt;0,$E$17&gt;0)</formula>
    </cfRule>
  </conditionalFormatting>
  <conditionalFormatting sqref="F16">
    <cfRule type="expression" dxfId="13" priority="19">
      <formula>AND($E$16=0,OR($E$15&lt;&gt;0,$E$17&lt;&gt;0))</formula>
    </cfRule>
    <cfRule type="expression" dxfId="12" priority="192">
      <formula>AND($E$15&gt;0,$E$16&gt;0,$E$17&gt;0)</formula>
    </cfRule>
  </conditionalFormatting>
  <conditionalFormatting sqref="F17">
    <cfRule type="expression" dxfId="11" priority="18">
      <formula>AND($E$17=0,OR($E$15&lt;&gt;0,$E$16&lt;&gt;0))</formula>
    </cfRule>
    <cfRule type="expression" dxfId="10" priority="191">
      <formula>AND($E$15&gt;0,$E$16&gt;0,$E$17&gt;0)</formula>
    </cfRule>
  </conditionalFormatting>
  <conditionalFormatting sqref="F8">
    <cfRule type="expression" dxfId="9" priority="179">
      <formula>$E$8&gt;0</formula>
    </cfRule>
  </conditionalFormatting>
  <conditionalFormatting sqref="E4">
    <cfRule type="expression" dxfId="8" priority="381">
      <formula>$E$4=""</formula>
    </cfRule>
  </conditionalFormatting>
  <conditionalFormatting sqref="E3:G3">
    <cfRule type="expression" dxfId="7" priority="8">
      <formula>AND(C19&gt;0,$E$3="")</formula>
    </cfRule>
  </conditionalFormatting>
  <conditionalFormatting sqref="E2:G2">
    <cfRule type="expression" dxfId="6" priority="7">
      <formula>AND(F19&gt;0,$E$3="")</formula>
    </cfRule>
  </conditionalFormatting>
  <conditionalFormatting sqref="A1:G1">
    <cfRule type="expression" dxfId="5" priority="6">
      <formula>AND(F19&gt;0,$E$3="")</formula>
    </cfRule>
  </conditionalFormatting>
  <conditionalFormatting sqref="F7">
    <cfRule type="expression" dxfId="4" priority="2">
      <formula>OR(E$3="",$E$4="")</formula>
    </cfRule>
  </conditionalFormatting>
  <conditionalFormatting sqref="A7:G17">
    <cfRule type="expression" dxfId="3" priority="466">
      <formula>OR($E$3="",$E$4="")</formula>
    </cfRule>
    <cfRule type="expression" dxfId="2" priority="467">
      <formula>AND($F$19&gt;0,$E$3="")</formula>
    </cfRule>
  </conditionalFormatting>
  <conditionalFormatting sqref="A2:D6 E4:G6">
    <cfRule type="expression" dxfId="1" priority="470">
      <formula>AND($F$19&gt;0,$E$3="")</formula>
    </cfRule>
  </conditionalFormatting>
  <conditionalFormatting sqref="F11">
    <cfRule type="expression" dxfId="0" priority="1">
      <formula>$E$11&gt;0</formula>
    </cfRule>
  </conditionalFormatting>
  <dataValidations count="2">
    <dataValidation type="list" allowBlank="1" showErrorMessage="1" prompt="Prices should not be mark-up only." sqref="E4" xr:uid="{00000000-0002-0000-0200-000000000000}">
      <formula1>"I understand the prices submitted include the price of the commodity plus mark-up"</formula1>
    </dataValidation>
    <dataValidation type="decimal" operator="equal" allowBlank="1" showInputMessage="1" showErrorMessage="1" error="Please enter only up to 4 decimal places. Ex. &quot;$1.1234&quot;" sqref="E8:E17 G8:G17" xr:uid="{00000000-0002-0000-0200-000001000000}">
      <formula1>ROUND(E8,4)</formula1>
    </dataValidation>
  </dataValidations>
  <printOptions horizontalCentered="1"/>
  <pageMargins left="0" right="1.6250000000000001E-2" top="0.5" bottom="0.5" header="0.3" footer="0.3"/>
  <pageSetup scale="78" fitToHeight="6" orientation="portrait" horizontalDpi="4294967294" verticalDpi="4294967294" r:id="rId1"/>
  <headerFooter>
    <oddHeader>&amp;C&amp;"Arial,Bold"&amp;12Attachment 1 - Price Pages</oddHeader>
    <oddFooter>&amp;L&amp;F&amp;R&amp;P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J12"/>
  <sheetViews>
    <sheetView zoomScaleNormal="100" workbookViewId="0">
      <pane ySplit="5" topLeftCell="A6" activePane="bottomLeft" state="frozen"/>
      <selection pane="bottomLeft" sqref="A1:B1"/>
    </sheetView>
  </sheetViews>
  <sheetFormatPr defaultRowHeight="14.4" x14ac:dyDescent="0.3"/>
  <cols>
    <col min="1" max="1" width="32.109375" customWidth="1"/>
    <col min="2" max="2" width="30.109375" customWidth="1"/>
    <col min="3" max="3" width="39.5546875" style="2" bestFit="1" customWidth="1"/>
    <col min="4" max="4" width="8.88671875" style="40"/>
    <col min="6" max="6" width="14.6640625" bestFit="1" customWidth="1"/>
    <col min="8" max="8" width="13.44140625" bestFit="1" customWidth="1"/>
    <col min="9" max="9" width="15.88671875" bestFit="1" customWidth="1"/>
    <col min="10" max="10" width="9.44140625" bestFit="1" customWidth="1"/>
  </cols>
  <sheetData>
    <row r="1" spans="1:10" ht="16.2" x14ac:dyDescent="0.4">
      <c r="A1" s="96" t="str">
        <f>'OPIS Posting Location Pricing'!A1:E1</f>
        <v>Gasoline Group 05600</v>
      </c>
      <c r="B1" s="97"/>
      <c r="C1" s="51"/>
    </row>
    <row r="2" spans="1:10" ht="16.8" thickBot="1" x14ac:dyDescent="0.45">
      <c r="A2" s="52" t="str">
        <f>'OPIS Posting Location Pricing'!A2</f>
        <v>IFB 23215</v>
      </c>
      <c r="B2" s="53"/>
      <c r="C2" s="51"/>
      <c r="D2" s="41"/>
      <c r="E2" s="1"/>
      <c r="F2" s="1"/>
      <c r="G2" s="1"/>
      <c r="H2" s="1"/>
      <c r="I2" s="1"/>
      <c r="J2" s="1"/>
    </row>
    <row r="3" spans="1:10" ht="15" customHeight="1" thickBot="1" x14ac:dyDescent="0.45">
      <c r="A3" s="53"/>
      <c r="B3" s="54" t="s">
        <v>2</v>
      </c>
      <c r="C3" s="55" t="str">
        <f>IF('Bid Pricing'!$E$3="","",'Bid Pricing'!$E$3)</f>
        <v/>
      </c>
      <c r="D3" s="1"/>
      <c r="E3" s="1"/>
      <c r="F3" s="1"/>
    </row>
    <row r="4" spans="1:10" ht="16.8" thickBot="1" x14ac:dyDescent="0.45">
      <c r="A4" s="53"/>
      <c r="B4" s="53"/>
      <c r="C4" s="51"/>
      <c r="D4" s="42"/>
      <c r="E4" s="1"/>
      <c r="F4" s="1"/>
      <c r="G4" s="1"/>
      <c r="H4" s="1"/>
      <c r="I4" s="4"/>
    </row>
    <row r="5" spans="1:10" ht="30" customHeight="1" thickBot="1" x14ac:dyDescent="0.45">
      <c r="A5" s="56" t="s">
        <v>38</v>
      </c>
      <c r="B5" s="56" t="s">
        <v>1</v>
      </c>
      <c r="C5" s="57" t="s">
        <v>3</v>
      </c>
    </row>
    <row r="6" spans="1:10" ht="16.2" x14ac:dyDescent="0.4">
      <c r="A6" s="58" t="s">
        <v>68</v>
      </c>
      <c r="B6" s="59" t="s">
        <v>13</v>
      </c>
      <c r="C6" s="61" t="str">
        <f>IF('Bid Pricing'!F8=0,"",SUM('Bid Pricing'!F8:F8))</f>
        <v/>
      </c>
      <c r="D6" s="40">
        <f t="shared" ref="D6:D9" si="0">IF(C6="Error",1,0)</f>
        <v>0</v>
      </c>
    </row>
    <row r="7" spans="1:10" ht="16.2" x14ac:dyDescent="0.4">
      <c r="A7" s="58" t="str">
        <f>CONCATENATE("Items ",'Bid Pricing'!A9," &amp; ",'Bid Pricing'!A10)</f>
        <v>Items 2 &amp; 3</v>
      </c>
      <c r="B7" s="59" t="s">
        <v>16</v>
      </c>
      <c r="C7" s="60" t="str">
        <f>IF(OR('Bid Pricing'!F9="Must Bid items 2-3",'Bid Pricing'!F10="Must Bid Items 2-3"),"Error",IF(OR('Bid Pricing'!F9=0,'Bid Pricing'!F10=0),"",SUM('Bid Pricing'!F9:F10)))</f>
        <v/>
      </c>
      <c r="D7" s="40">
        <f t="shared" si="0"/>
        <v>0</v>
      </c>
    </row>
    <row r="8" spans="1:10" ht="16.2" x14ac:dyDescent="0.4">
      <c r="A8" s="58" t="s">
        <v>83</v>
      </c>
      <c r="B8" s="59" t="s">
        <v>18</v>
      </c>
      <c r="C8" s="61" t="str">
        <f>IF('Bid Pricing'!F11=0,"",SUM('Bid Pricing'!F11:F11))</f>
        <v/>
      </c>
      <c r="D8" s="40">
        <f t="shared" si="0"/>
        <v>0</v>
      </c>
    </row>
    <row r="9" spans="1:10" ht="16.2" x14ac:dyDescent="0.4">
      <c r="A9" s="58" t="str">
        <f>CONCATENATE("Items ",'Bid Pricing'!A12,", ",'Bid Pricing'!A13," &amp; ",'Bid Pricing'!A14)</f>
        <v>Items 5, 6 &amp; 7</v>
      </c>
      <c r="B9" s="59" t="s">
        <v>19</v>
      </c>
      <c r="C9" s="60" t="str">
        <f>IF(OR('Bid Pricing'!F12="Must Bid Items 5-7",'Bid Pricing'!F13="Must Bid Items 5-7",'Bid Pricing'!F14="Must Bid Items 5-7"),"Error",IF(OR('Bid Pricing'!F12=0,'Bid Pricing'!F13=0,'Bid Pricing'!F14=0),"",SUM('Bid Pricing'!F12:F14)))</f>
        <v/>
      </c>
      <c r="D9" s="40">
        <f t="shared" si="0"/>
        <v>0</v>
      </c>
    </row>
    <row r="10" spans="1:10" ht="16.2" x14ac:dyDescent="0.4">
      <c r="A10" s="58" t="str">
        <f>CONCATENATE("Items ",'Bid Pricing'!A15,", ",'Bid Pricing'!A16," &amp; ",'Bid Pricing'!A17)</f>
        <v>Items 8, 9 &amp; 10</v>
      </c>
      <c r="B10" s="59" t="s">
        <v>20</v>
      </c>
      <c r="C10" s="60" t="str">
        <f>IF(OR('Bid Pricing'!F15="Must Bid Items 8-10",'Bid Pricing'!F16="Must Bid items 8-10",'Bid Pricing'!F17="Must Bid Items 8-10"),"Error",IF(OR('Bid Pricing'!F15=0,'Bid Pricing'!F16=0,'Bid Pricing'!F17=0),"",SUM('Bid Pricing'!F15:F17)))</f>
        <v/>
      </c>
    </row>
    <row r="11" spans="1:10" x14ac:dyDescent="0.3">
      <c r="B11" s="11" t="b">
        <f>IFERROR(B12='Bid Pricing'!F19,"FALSE")</f>
        <v>1</v>
      </c>
    </row>
    <row r="12" spans="1:10" x14ac:dyDescent="0.3">
      <c r="B12" s="11">
        <f>SUM(C6:C10)</f>
        <v>0</v>
      </c>
      <c r="D12" s="40">
        <f>SUM(D6:D10)</f>
        <v>0</v>
      </c>
    </row>
  </sheetData>
  <sheetProtection algorithmName="SHA-512" hashValue="riM1UQaA81MRSsnZZ6aDNwpuysQQ3N2oFQdcCljq1XRrQyODcLta4KpfroqYYiuYEz6NFIMlQdlDdtWzPF2K5g==" saltValue="erYjjyYcJsGsjaRMv/e76Q==" spinCount="100000" sheet="1" selectLockedCells="1"/>
  <mergeCells count="1">
    <mergeCell ref="A1:B1"/>
  </mergeCells>
  <conditionalFormatting sqref="C7">
    <cfRule type="expression" dxfId="33" priority="44">
      <formula>C7="Error"</formula>
    </cfRule>
  </conditionalFormatting>
  <conditionalFormatting sqref="C9">
    <cfRule type="expression" dxfId="31" priority="29">
      <formula>C9="Error"</formula>
    </cfRule>
  </conditionalFormatting>
  <conditionalFormatting sqref="C10">
    <cfRule type="expression" dxfId="30" priority="14">
      <formula>C10="Error"</formula>
    </cfRule>
  </conditionalFormatting>
  <conditionalFormatting sqref="C3">
    <cfRule type="expression" dxfId="29" priority="462">
      <formula>$B$11=FALSE</formula>
    </cfRule>
    <cfRule type="expression" dxfId="28" priority="463">
      <formula>$D$12&lt;&gt;0</formula>
    </cfRule>
    <cfRule type="expression" dxfId="27" priority="464">
      <formula>$B$11=TRUE</formula>
    </cfRule>
  </conditionalFormatting>
  <printOptions horizontalCentered="1"/>
  <pageMargins left="0" right="0" top="0.75" bottom="0.75" header="0.3" footer="0.3"/>
  <pageSetup scale="70" orientation="portrait" horizontalDpi="4294967295" r:id="rId1"/>
  <headerFooter>
    <oddHeader>&amp;CAttachment 1 - Grand Total Bid Per County</oddHeader>
    <oddFooter>&amp;L&amp;F&amp;R&amp;P of &amp;N</oddFooter>
  </headerFooter>
  <extLst>
    <ext xmlns:x14="http://schemas.microsoft.com/office/spreadsheetml/2009/9/main" uri="{78C0D931-6437-407d-A8EE-F0AAD7539E65}">
      <x14:conditionalFormattings>
        <x14:conditionalFormatting xmlns:xm="http://schemas.microsoft.com/office/excel/2006/main">
          <x14:cfRule type="expression" priority="8" stopIfTrue="1" id="{8B49C2B1-546E-47F3-9B46-E648E177CAB8}">
            <xm:f>'Bid Pricing'!$F$19=0</xm:f>
            <x14:dxf/>
          </x14:cfRule>
          <xm:sqref>C3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OPIS Posting Location Pricing</vt:lpstr>
      <vt:lpstr>Bid Pricing</vt:lpstr>
      <vt:lpstr>Grand Total Bid Per County</vt:lpstr>
      <vt:lpstr>'Grand Total Bid Per County'!Print_Titles</vt:lpstr>
    </vt:vector>
  </TitlesOfParts>
  <Company>New York State - Office of General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Waldron, Robert</dc:creator>
  <cp:lastModifiedBy>Kirk, Bryant</cp:lastModifiedBy>
  <cp:lastPrinted>2018-03-20T20:05:21Z</cp:lastPrinted>
  <dcterms:created xsi:type="dcterms:W3CDTF">2014-07-21T17:53:31Z</dcterms:created>
  <dcterms:modified xsi:type="dcterms:W3CDTF">2020-12-21T14:26:16Z</dcterms:modified>
</cp:coreProperties>
</file>